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120" windowWidth="19440" windowHeight="13176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Разд.1.1!$A$1:$AC$83</definedName>
    <definedName name="_xlnm.Print_Area" localSheetId="3">Разд.1.2!$A$1:$S$84</definedName>
    <definedName name="_xlnm.Print_Area" localSheetId="4">Разд.1.3!$A$1:$S$84</definedName>
  </definedNames>
  <calcPr calcId="124519"/>
</workbook>
</file>

<file path=xl/calcChain.xml><?xml version="1.0" encoding="utf-8"?>
<calcChain xmlns="http://schemas.openxmlformats.org/spreadsheetml/2006/main">
  <c r="F66" i="2"/>
  <c r="F70"/>
  <c r="F33"/>
  <c r="F30"/>
  <c r="F34"/>
  <c r="W71"/>
  <c r="W70" s="1"/>
  <c r="W66" s="1"/>
  <c r="U66"/>
  <c r="U62" s="1"/>
  <c r="K66"/>
  <c r="Q33"/>
  <c r="Q29" s="1"/>
  <c r="U8"/>
  <c r="U10"/>
  <c r="U14"/>
  <c r="U25"/>
  <c r="U29"/>
  <c r="U42"/>
  <c r="U49"/>
  <c r="U53"/>
  <c r="U60"/>
  <c r="U70"/>
  <c r="U74"/>
  <c r="U78"/>
  <c r="U82"/>
  <c r="T66"/>
  <c r="T8"/>
  <c r="T10"/>
  <c r="T14"/>
  <c r="T25"/>
  <c r="T29"/>
  <c r="T42"/>
  <c r="T49"/>
  <c r="T53"/>
  <c r="T60"/>
  <c r="T70"/>
  <c r="T74"/>
  <c r="T78"/>
  <c r="T82"/>
  <c r="J33"/>
  <c r="L33"/>
  <c r="L30"/>
  <c r="L66"/>
  <c r="J30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U28" l="1"/>
  <c r="U18" s="1"/>
  <c r="U17" s="1"/>
  <c r="U7" s="1"/>
  <c r="T62"/>
  <c r="T28" s="1"/>
  <c r="T18" s="1"/>
  <c r="T17" s="1"/>
  <c r="T7" s="1"/>
  <c r="S28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l="1"/>
  <c r="K7" s="1"/>
  <c r="E18"/>
  <c r="F62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Z66" i="2"/>
  <c r="X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Z62" l="1"/>
  <c r="Y17"/>
  <c r="E63"/>
  <c r="H66"/>
  <c r="H62" s="1"/>
  <c r="P62"/>
  <c r="G29" i="3" s="1"/>
  <c r="V62" i="2"/>
  <c r="W62"/>
  <c r="G42" i="3" s="1"/>
  <c r="Y66" i="2"/>
  <c r="Y62" s="1"/>
  <c r="G24" i="3" l="1"/>
  <c r="X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Y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V25"/>
  <c r="W25"/>
  <c r="X25"/>
  <c r="Y25"/>
  <c r="Z25"/>
  <c r="F25"/>
  <c r="Z10" l="1"/>
  <c r="P82" l="1"/>
  <c r="P78"/>
  <c r="P74"/>
  <c r="P60"/>
  <c r="P53"/>
  <c r="P49"/>
  <c r="P14"/>
  <c r="P10"/>
  <c r="P8"/>
  <c r="P29" l="1"/>
  <c r="P28" s="1"/>
  <c r="P18" l="1"/>
  <c r="P17" s="1"/>
  <c r="P7" s="1"/>
  <c r="V82"/>
  <c r="V78"/>
  <c r="V74"/>
  <c r="V60"/>
  <c r="V53"/>
  <c r="V49"/>
  <c r="V42"/>
  <c r="V17"/>
  <c r="V14"/>
  <c r="V10"/>
  <c r="V8"/>
  <c r="V29" l="1"/>
  <c r="V28" s="1"/>
  <c r="V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C8"/>
  <c r="F8"/>
  <c r="H8"/>
  <c r="W8"/>
  <c r="X8"/>
  <c r="AA8"/>
  <c r="AB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W82"/>
  <c r="X82"/>
  <c r="Y82"/>
  <c r="Z82"/>
  <c r="AA82"/>
  <c r="AB82"/>
  <c r="AC82"/>
  <c r="F78"/>
  <c r="H78"/>
  <c r="W78"/>
  <c r="X78"/>
  <c r="Y78"/>
  <c r="Z78"/>
  <c r="AA78"/>
  <c r="AB78"/>
  <c r="AC78"/>
  <c r="E79"/>
  <c r="F80" i="7" s="1"/>
  <c r="H74" i="2"/>
  <c r="W74"/>
  <c r="X74"/>
  <c r="Y74"/>
  <c r="Z74"/>
  <c r="AA74"/>
  <c r="AA62" s="1"/>
  <c r="AB74"/>
  <c r="AC74"/>
  <c r="AC62" s="1"/>
  <c r="F60"/>
  <c r="H60"/>
  <c r="W60"/>
  <c r="X60"/>
  <c r="Y60"/>
  <c r="Z60"/>
  <c r="AA60"/>
  <c r="AB60"/>
  <c r="AC60"/>
  <c r="F53"/>
  <c r="H53"/>
  <c r="W53"/>
  <c r="X53"/>
  <c r="Y53"/>
  <c r="Z53"/>
  <c r="AA53"/>
  <c r="AB53"/>
  <c r="AC53"/>
  <c r="H49"/>
  <c r="W49"/>
  <c r="X49"/>
  <c r="Y49"/>
  <c r="Z49"/>
  <c r="AA49"/>
  <c r="AB49"/>
  <c r="AC49"/>
  <c r="F42"/>
  <c r="H42"/>
  <c r="W42"/>
  <c r="X42"/>
  <c r="Y42"/>
  <c r="Z42"/>
  <c r="AA42"/>
  <c r="AB42"/>
  <c r="AC42"/>
  <c r="E46"/>
  <c r="F47" i="7" s="1"/>
  <c r="E45" i="2"/>
  <c r="F46" i="7" s="1"/>
  <c r="E44" i="2"/>
  <c r="F45" i="7" s="1"/>
  <c r="AA39" i="2"/>
  <c r="AB39"/>
  <c r="AC39"/>
  <c r="AA33"/>
  <c r="AB33"/>
  <c r="AC33"/>
  <c r="F36" i="7"/>
  <c r="F33"/>
  <c r="F32"/>
  <c r="AA23" i="2"/>
  <c r="AB23"/>
  <c r="AC23"/>
  <c r="F17"/>
  <c r="W17"/>
  <c r="X17"/>
  <c r="AA17"/>
  <c r="AB17"/>
  <c r="AC17"/>
  <c r="H14"/>
  <c r="W14"/>
  <c r="X14"/>
  <c r="Z14"/>
  <c r="AA14"/>
  <c r="AB14"/>
  <c r="AC14"/>
  <c r="H10"/>
  <c r="AA10"/>
  <c r="AB10"/>
  <c r="AC10"/>
  <c r="H5" i="3" l="1"/>
  <c r="H14" s="1"/>
  <c r="I24"/>
  <c r="I63" i="7"/>
  <c r="H29" i="2"/>
  <c r="F28"/>
  <c r="AC29"/>
  <c r="AA29"/>
  <c r="Y29"/>
  <c r="W29"/>
  <c r="I14" i="7"/>
  <c r="E15"/>
  <c r="AB29" i="2"/>
  <c r="Z29"/>
  <c r="X29"/>
  <c r="E26" i="7"/>
  <c r="E12"/>
  <c r="I10"/>
  <c r="E5"/>
  <c r="E33"/>
  <c r="E46"/>
  <c r="E45"/>
  <c r="E47"/>
  <c r="E29"/>
  <c r="E27"/>
  <c r="E16"/>
  <c r="E28"/>
  <c r="F14"/>
  <c r="E36"/>
  <c r="E80"/>
  <c r="AB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C28" i="2"/>
  <c r="AA28"/>
  <c r="W28"/>
  <c r="W13" s="1"/>
  <c r="AB28"/>
  <c r="Z28"/>
  <c r="Y28"/>
  <c r="X28"/>
  <c r="X13" s="1"/>
  <c r="H28"/>
  <c r="G43" i="3" l="1"/>
  <c r="G47"/>
  <c r="G46" s="1"/>
  <c r="H18" i="2"/>
  <c r="Z20"/>
  <c r="E20" s="1"/>
  <c r="Y9"/>
  <c r="E9" s="1"/>
  <c r="E13"/>
  <c r="Y10"/>
  <c r="Z8"/>
  <c r="F23" i="7"/>
  <c r="E23" s="1"/>
  <c r="F19"/>
  <c r="F24"/>
  <c r="W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C21" i="2"/>
  <c r="AC7" s="1"/>
  <c r="AB21"/>
  <c r="AB7" s="1"/>
  <c r="AA21"/>
  <c r="AA7" s="1"/>
  <c r="H17" l="1"/>
  <c r="H7" s="1"/>
  <c r="E17"/>
  <c r="Z17"/>
  <c r="Z7" s="1"/>
  <c r="F20" i="7"/>
  <c r="Y8" i="2"/>
  <c r="Y7" s="1"/>
  <c r="X10"/>
  <c r="X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W7" i="2"/>
  <c r="E49"/>
  <c r="AC6"/>
  <c r="AB6"/>
  <c r="AA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<sst xmlns="http://schemas.openxmlformats.org/spreadsheetml/2006/main" count="1155" uniqueCount="305">
  <si>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</si>
  <si>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</si>
  <si>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</si>
  <si>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</si>
  <si>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</si>
  <si>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</si>
  <si>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</si>
  <si>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</si>
  <si>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</si>
  <si>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</si>
  <si>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</si>
  <si>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</si>
  <si>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</si>
  <si>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</si>
  <si>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</si>
  <si>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</si>
  <si>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</si>
  <si>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</si>
  <si>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</si>
  <si>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</si>
  <si>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</si>
  <si>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</si>
  <si>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</si>
  <si>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</si>
  <si>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</si>
  <si>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</si>
  <si>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</si>
  <si>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</si>
  <si>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</si>
  <si>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</si>
  <si>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</si>
  <si>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</si>
  <si>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</si>
  <si>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</si>
  <si>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</si>
  <si>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</si>
  <si>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</si>
  <si>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</si>
  <si>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</si>
  <si>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</si>
  <si>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</si>
  <si>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</si>
  <si>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</si>
  <si>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</si>
  <si>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</si>
  <si>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</si>
  <si>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</si>
  <si>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</si>
  <si>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</si>
  <si>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</si>
  <si>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</si>
  <si>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</si>
  <si>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</si>
  <si>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</si>
  <si>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</si>
  <si>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</si>
  <si>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</si>
  <si>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</si>
  <si>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</si>
  <si>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</si>
  <si>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</si>
  <si>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</si>
  <si>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</si>
  <si>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</si>
  <si>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</si>
  <si>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</si>
  <si>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</si>
  <si>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</si>
  <si>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</si>
  <si>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</si>
  <si>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</si>
  <si>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</si>
  <si>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</si>
  <si>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</si>
  <si>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</si>
  <si>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</si>
  <si>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</si>
  <si>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</si>
  <si>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</si>
  <si>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</si>
  <si>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</si>
  <si>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</si>
  <si>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</si>
  <si>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</si>
  <si>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</si>
  <si>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</si>
  <si>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</si>
  <si>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</si>
  <si>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</si>
  <si>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</si>
  <si>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</si>
  <si>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</si>
  <si>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</si>
  <si>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</si>
  <si>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</si>
  <si>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</si>
  <si>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</si>
  <si>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</si>
  <si>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</si>
  <si>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</si>
  <si>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</si>
  <si>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</si>
  <si>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</si>
  <si>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</si>
  <si>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</si>
  <si>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</si>
  <si>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</si>
  <si>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</si>
  <si>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</si>
  <si>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</si>
  <si>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</si>
  <si>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</si>
  <si>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</si>
  <si>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</si>
  <si>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</si>
  <si>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</si>
  <si>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</si>
  <si>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</si>
  <si>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</si>
  <si>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</si>
  <si>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</si>
  <si>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</si>
  <si>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</si>
  <si>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</si>
  <si>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</si>
  <si>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</si>
  <si>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</si>
  <si>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</si>
  <si>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</si>
  <si>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</si>
  <si>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</si>
  <si>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</si>
  <si>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</si>
  <si>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</si>
  <si>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</si>
  <si>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</si>
  <si>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</si>
  <si>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</si>
  <si>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</si>
  <si>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</si>
  <si>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</si>
  <si>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</si>
  <si>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</si>
  <si>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</si>
  <si>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</si>
  <si>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</si>
  <si>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</si>
  <si>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</si>
  <si>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</si>
  <si>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</si>
  <si>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</si>
  <si>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</si>
  <si>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</si>
  <si>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</si>
  <si>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</si>
  <si>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</si>
  <si>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</si>
  <si>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</si>
  <si>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</si>
  <si>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</si>
  <si>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</si>
  <si>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</si>
  <si>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</si>
  <si>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</si>
  <si>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</si>
  <si>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</si>
  <si>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</si>
  <si>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</si>
  <si>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</si>
  <si>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</si>
  <si>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</si>
  <si>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</si>
  <si>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</si>
  <si>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</si>
  <si>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</si>
  <si>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</si>
  <si>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</si>
  <si>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</si>
  <si>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</si>
  <si>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</si>
  <si>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</si>
  <si>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</si>
  <si>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</si>
  <si>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</si>
  <si>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</si>
  <si>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</si>
  <si>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</si>
  <si>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</si>
  <si>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</si>
  <si>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</si>
  <si>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</si>
  <si>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</si>
  <si>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</si>
  <si>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</si>
  <si>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</si>
  <si>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</si>
  <si>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</si>
  <si>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</si>
  <si>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</si>
  <si>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</si>
  <si>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</si>
  <si>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</si>
  <si>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</si>
  <si>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</si>
  <si>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</si>
  <si>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</si>
  <si>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</si>
  <si>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</si>
  <si>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</si>
  <si>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</si>
  <si>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</si>
  <si>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</si>
  <si>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</si>
  <si>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</si>
  <si>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</si>
  <si>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</si>
  <si>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</si>
  <si>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</si>
  <si>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</si>
  <si>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</si>
  <si>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</si>
  <si>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</si>
  <si>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</si>
  <si>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</si>
  <si>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</si>
  <si>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</si>
  <si>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</si>
  <si>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</si>
  <si>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</si>
  <si>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</si>
  <si>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</si>
  <si>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</si>
  <si>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</si>
  <si>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</si>
  <si>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</si>
  <si>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</si>
  <si>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</si>
  <si>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</si>
  <si>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</si>
  <si>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</si>
  <si>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</si>
  <si>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</si>
  <si>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</si>
  <si>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</si>
  <si>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</si>
  <si>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</si>
  <si>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</si>
  <si>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</si>
  <si>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</si>
  <si>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</si>
  <si>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</si>
  <si>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</si>
  <si>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</si>
  <si>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</si>
  <si>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</si>
  <si>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</si>
  <si>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</si>
  <si>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</si>
  <si>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</si>
  <si>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</si>
  <si>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</si>
  <si>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</si>
  <si>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</si>
  <si>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</si>
  <si>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</si>
  <si>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</si>
  <si>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</si>
  <si>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</si>
  <si>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</si>
  <si>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</si>
  <si>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</si>
  <si>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</si>
  <si>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</si>
  <si>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</si>
  <si>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</si>
  <si>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</si>
  <si>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</si>
  <si>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</si>
  <si>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</si>
  <si>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</si>
  <si>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</si>
  <si>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</si>
  <si>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</si>
  <si>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</si>
  <si>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</si>
  <si>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</si>
  <si>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</si>
  <si>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</si>
  <si>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</si>
  <si>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</si>
  <si>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</si>
  <si>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</si>
  <si>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</si>
  <si>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</si>
  <si>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</si>
  <si>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</si>
  <si>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</si>
  <si>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</si>
  <si>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</si>
  <si>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</si>
  <si>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</si>
  <si>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</si>
  <si>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>Укрепление материально-технической базы муниципальных учреждений, за счет средств резервного фонда Правительства Саратовской области</t>
  </si>
  <si>
    <t>Проведение капитального и текущего ремонта муниципальных образовательных организаций за счет средств местного бюджета</t>
  </si>
  <si>
    <t xml:space="preserve">                                                                                                           от "08" июля 2024 года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</si>
</sst>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0" xfId="0" applyFont="1" applyFill="1" applyAlignment="1">
      <alignment wrapText="1"/>
    </xf>
    <xf numFmtId="0" fontId="9" fillId="0" borderId="1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A21" sqref="A21:H21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87" t="s">
        <v>1</v>
      </c>
      <c r="F2" s="187"/>
      <c r="G2" s="187"/>
      <c r="H2" s="187"/>
      <c r="I2" s="187"/>
      <c r="J2" s="187"/>
    </row>
    <row r="3" spans="1:10" ht="16.5" customHeight="1">
      <c r="A3" s="188"/>
      <c r="B3" s="188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88"/>
      <c r="B4" s="188"/>
      <c r="C4" s="48"/>
      <c r="D4" s="8"/>
      <c r="E4" s="189" t="s">
        <v>283</v>
      </c>
      <c r="F4" s="189"/>
      <c r="G4" s="189"/>
      <c r="H4" s="189"/>
      <c r="I4" s="189"/>
      <c r="J4" s="189"/>
    </row>
    <row r="5" spans="1:10" ht="18">
      <c r="A5" s="188"/>
      <c r="B5" s="188"/>
      <c r="C5" s="47"/>
      <c r="D5" s="10"/>
      <c r="E5" s="187" t="s">
        <v>195</v>
      </c>
      <c r="F5" s="187"/>
      <c r="G5" s="187"/>
      <c r="H5" s="187"/>
      <c r="I5" s="187"/>
      <c r="J5" s="187"/>
    </row>
    <row r="6" spans="1:10" ht="41.25" customHeight="1">
      <c r="A6" s="188"/>
      <c r="B6" s="188"/>
      <c r="C6" s="47"/>
      <c r="D6" s="10"/>
      <c r="E6" s="189" t="s">
        <v>278</v>
      </c>
      <c r="F6" s="189"/>
      <c r="G6" s="189"/>
      <c r="H6" s="189"/>
      <c r="I6" s="189"/>
      <c r="J6" s="189"/>
    </row>
    <row r="7" spans="1:10" ht="18">
      <c r="A7" s="115"/>
      <c r="B7" s="115"/>
      <c r="C7" s="49"/>
      <c r="D7" s="10"/>
      <c r="E7" s="187" t="s">
        <v>197</v>
      </c>
      <c r="F7" s="187"/>
      <c r="G7" s="187"/>
      <c r="H7" s="187"/>
      <c r="I7" s="187"/>
      <c r="J7" s="187"/>
    </row>
    <row r="8" spans="1:10" ht="18" customHeight="1">
      <c r="A8" s="190"/>
      <c r="B8" s="190"/>
      <c r="C8" s="47"/>
      <c r="D8" s="7"/>
      <c r="E8" s="109"/>
      <c r="F8" s="109"/>
      <c r="G8" s="109"/>
      <c r="H8" s="192" t="s">
        <v>284</v>
      </c>
      <c r="I8" s="192"/>
      <c r="J8" s="192"/>
    </row>
    <row r="9" spans="1:10" ht="18">
      <c r="A9" s="116" t="s">
        <v>262</v>
      </c>
      <c r="B9" s="47"/>
      <c r="C9" s="47"/>
      <c r="D9" s="7"/>
      <c r="E9" s="187" t="s">
        <v>2</v>
      </c>
      <c r="F9" s="187"/>
      <c r="G9" s="187"/>
      <c r="H9" s="187" t="s">
        <v>259</v>
      </c>
      <c r="I9" s="187"/>
      <c r="J9" s="187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1" t="s">
        <v>0</v>
      </c>
      <c r="B11" s="191"/>
      <c r="C11" s="47"/>
      <c r="D11" s="11"/>
      <c r="E11" s="192" t="s">
        <v>0</v>
      </c>
      <c r="F11" s="192"/>
      <c r="G11" s="192"/>
      <c r="H11" s="192"/>
      <c r="I11" s="192"/>
      <c r="J11" s="192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93" t="s">
        <v>289</v>
      </c>
      <c r="B19" s="193"/>
      <c r="C19" s="193"/>
      <c r="D19" s="193"/>
      <c r="E19" s="193"/>
      <c r="F19" s="193"/>
      <c r="G19" s="193"/>
      <c r="H19" s="193"/>
      <c r="I19" s="193"/>
      <c r="J19" s="193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94" t="s">
        <v>304</v>
      </c>
      <c r="B21" s="194"/>
      <c r="C21" s="194"/>
      <c r="D21" s="194"/>
      <c r="E21" s="194"/>
      <c r="F21" s="194"/>
      <c r="G21" s="194"/>
      <c r="H21" s="194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95" t="s">
        <v>5</v>
      </c>
      <c r="I22" s="196"/>
      <c r="J22" s="13"/>
    </row>
    <row r="23" spans="1:10" ht="18">
      <c r="A23" s="197" t="s">
        <v>191</v>
      </c>
      <c r="B23" s="7"/>
      <c r="C23" s="7"/>
      <c r="D23" s="7"/>
      <c r="E23" s="7"/>
      <c r="F23" s="7"/>
      <c r="G23" s="7"/>
      <c r="H23" s="195" t="s">
        <v>6</v>
      </c>
      <c r="I23" s="196"/>
      <c r="J23" s="13"/>
    </row>
    <row r="24" spans="1:10" ht="37.200000000000003" customHeight="1">
      <c r="A24" s="197"/>
      <c r="B24" s="198" t="s">
        <v>279</v>
      </c>
      <c r="C24" s="198"/>
      <c r="D24" s="198"/>
      <c r="E24" s="198"/>
      <c r="F24" s="198"/>
      <c r="G24" s="198"/>
      <c r="H24" s="195" t="s">
        <v>7</v>
      </c>
      <c r="I24" s="196"/>
      <c r="J24" s="13"/>
    </row>
    <row r="25" spans="1:10" ht="18">
      <c r="A25" s="7"/>
      <c r="B25" s="7"/>
      <c r="C25" s="7"/>
      <c r="D25" s="7"/>
      <c r="E25" s="7"/>
      <c r="F25" s="9"/>
      <c r="G25" s="9"/>
      <c r="H25" s="195" t="s">
        <v>6</v>
      </c>
      <c r="I25" s="196"/>
      <c r="J25" s="13"/>
    </row>
    <row r="26" spans="1:10" ht="18">
      <c r="A26" s="7"/>
      <c r="B26" s="7"/>
      <c r="C26" s="7"/>
      <c r="D26" s="7"/>
      <c r="E26" s="7"/>
      <c r="F26" s="9"/>
      <c r="G26" s="9"/>
      <c r="H26" s="195" t="s">
        <v>10</v>
      </c>
      <c r="I26" s="196"/>
      <c r="J26" s="13">
        <v>6432003585</v>
      </c>
    </row>
    <row r="27" spans="1:10" ht="37.5" customHeight="1">
      <c r="A27" s="110" t="s">
        <v>188</v>
      </c>
      <c r="B27" s="198" t="s">
        <v>285</v>
      </c>
      <c r="C27" s="198"/>
      <c r="D27" s="198"/>
      <c r="E27" s="198"/>
      <c r="F27" s="198"/>
      <c r="G27" s="198"/>
      <c r="H27" s="195" t="s">
        <v>8</v>
      </c>
      <c r="I27" s="196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95" t="s">
        <v>9</v>
      </c>
      <c r="I28" s="196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H25:I25"/>
    <mergeCell ref="H26:I26"/>
    <mergeCell ref="B27:G27"/>
    <mergeCell ref="H27:I27"/>
    <mergeCell ref="H28:I28"/>
    <mergeCell ref="A19:J19"/>
    <mergeCell ref="A21:H21"/>
    <mergeCell ref="H22:I22"/>
    <mergeCell ref="A23:A24"/>
    <mergeCell ref="H23:I23"/>
    <mergeCell ref="B24:G24"/>
    <mergeCell ref="H24:I24"/>
    <mergeCell ref="A8:B8"/>
    <mergeCell ref="E9:G9"/>
    <mergeCell ref="H9:J9"/>
    <mergeCell ref="A11:B11"/>
    <mergeCell ref="E11:J11"/>
    <mergeCell ref="H8:J8"/>
    <mergeCell ref="E7:J7"/>
    <mergeCell ref="E2:J2"/>
    <mergeCell ref="A3:B6"/>
    <mergeCell ref="E4:J4"/>
    <mergeCell ref="E5:J5"/>
    <mergeCell ref="E6:J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9" t="s">
        <v>196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s="4" customFormat="1" ht="25.95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3" t="s">
        <v>16</v>
      </c>
      <c r="G2" s="204"/>
      <c r="H2" s="204"/>
      <c r="I2" s="205"/>
      <c r="J2" s="202" t="s">
        <v>161</v>
      </c>
      <c r="K2" s="202" t="s">
        <v>162</v>
      </c>
      <c r="L2" s="202"/>
      <c r="M2" s="202"/>
      <c r="N2" s="202"/>
      <c r="O2" s="202"/>
      <c r="P2" s="203" t="s">
        <v>163</v>
      </c>
      <c r="Q2" s="202" t="s">
        <v>194</v>
      </c>
      <c r="R2" s="202"/>
      <c r="S2" s="202"/>
      <c r="T2" s="202"/>
      <c r="U2" s="202"/>
      <c r="V2" s="202"/>
      <c r="W2" s="202"/>
      <c r="X2" s="202"/>
      <c r="Y2" s="62"/>
      <c r="Z2" s="62"/>
    </row>
    <row r="3" spans="1:26" s="4" customFormat="1" ht="94.95" customHeight="1">
      <c r="A3" s="200"/>
      <c r="B3" s="201"/>
      <c r="C3" s="200"/>
      <c r="D3" s="200"/>
      <c r="E3" s="202"/>
      <c r="F3" s="181" t="s">
        <v>294</v>
      </c>
      <c r="G3" s="180" t="s">
        <v>295</v>
      </c>
      <c r="H3" s="180" t="s">
        <v>296</v>
      </c>
      <c r="I3" s="58" t="s">
        <v>15</v>
      </c>
      <c r="J3" s="202"/>
      <c r="K3" s="79"/>
      <c r="L3" s="102"/>
      <c r="M3" s="92"/>
      <c r="N3" s="92"/>
      <c r="O3" s="92"/>
      <c r="P3" s="202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43767637.840000004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34646992.960000001</v>
      </c>
      <c r="F10" s="123">
        <f t="shared" ref="F10:I10" si="2">+F11+F12+F13</f>
        <v>34646992.960000001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34229836.359999999</v>
      </c>
      <c r="F11" s="139">
        <f>Разд.1.1!E11</f>
        <v>34229836.359999999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417156.6</v>
      </c>
      <c r="F13" s="139">
        <f>Разд.1.1!E13</f>
        <v>417156.6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9120644.879999999</v>
      </c>
      <c r="F17" s="123">
        <f>F20+F18</f>
        <v>9120644.879999999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9120644.879999999</v>
      </c>
      <c r="F18" s="139">
        <f>Разд.1.1!E18</f>
        <v>9120644.879999999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41266048.049999997</v>
      </c>
      <c r="F30" s="127">
        <f>+F31+F43+F50+F54+F61+F63+F79+F83</f>
        <v>43930492.07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32386979.079999998</v>
      </c>
      <c r="F31" s="123">
        <f t="shared" ref="F31" si="10">+F32+F33+F34+F35+F38+F40+F41</f>
        <v>32386979.079999998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24874820.809999999</v>
      </c>
      <c r="F32" s="139">
        <f>Разд.1.1!E30</f>
        <v>24874820.809999999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7512158.2699999996</v>
      </c>
      <c r="F35" s="139">
        <f>Разд.1.1!E33</f>
        <v>7512158.2699999996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7512158.2699999996</v>
      </c>
      <c r="F36" s="139">
        <f>Разд.1.1!E34</f>
        <v>7512158.2699999996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197430.3</v>
      </c>
      <c r="F50" s="123">
        <f t="shared" ref="F50" si="15">+F51+F52+F53</f>
        <v>197430.3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840.3</v>
      </c>
      <c r="F53" s="139">
        <f>Разд.1.1!E52</f>
        <v>840.3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151000</v>
      </c>
      <c r="F61" s="123">
        <f t="shared" ref="F61" si="18">+F62</f>
        <v>151000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151000</v>
      </c>
      <c r="F62" s="139">
        <f>Разд.1.1!E61</f>
        <v>151000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8530638.6699999999</v>
      </c>
      <c r="F63" s="123">
        <f>+F64+F65+F66+F67+F73+F74+F75</f>
        <v>11195082.689999999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8530638.6699999999</v>
      </c>
      <c r="F67" s="123">
        <f>Разд.1.1!E66</f>
        <v>8530638.6699999999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341065</v>
      </c>
      <c r="F69" s="139">
        <f>Разд.1.1!E68</f>
        <v>341065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3855863.04</v>
      </c>
      <c r="F71" s="139">
        <f>Разд.1.1!E70</f>
        <v>3855863.04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3483274.19</v>
      </c>
      <c r="F72" s="139">
        <f>Разд.1.1!E71</f>
        <v>3483274.19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2664444.02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3"/>
  <sheetViews>
    <sheetView tabSelected="1" view="pageBreakPreview" zoomScale="70" zoomScaleNormal="58" zoomScaleSheetLayoutView="70" workbookViewId="0">
      <pane xSplit="4" ySplit="4" topLeftCell="H5" activePane="bottomRight" state="frozen"/>
      <selection activeCell="F75" sqref="F75"/>
      <selection pane="topRight" activeCell="F75" sqref="F75"/>
      <selection pane="bottomLeft" activeCell="F75" sqref="F75"/>
      <selection pane="bottomRight" sqref="A1:AB1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21" width="15" style="1" customWidth="1"/>
    <col min="22" max="22" width="19" style="1" customWidth="1"/>
    <col min="23" max="23" width="18.44140625" style="1" customWidth="1"/>
    <col min="24" max="24" width="14.109375" style="1" customWidth="1"/>
    <col min="25" max="25" width="10" style="1" customWidth="1"/>
    <col min="26" max="26" width="14.109375" style="1" customWidth="1"/>
    <col min="27" max="27" width="13" style="1" hidden="1" customWidth="1"/>
    <col min="28" max="28" width="11.6640625" style="1" hidden="1" customWidth="1"/>
    <col min="29" max="29" width="13.109375" hidden="1" customWidth="1"/>
    <col min="30" max="35" width="9.109375" customWidth="1"/>
  </cols>
  <sheetData>
    <row r="1" spans="1:29" ht="31.95" customHeight="1">
      <c r="A1" s="199" t="s">
        <v>290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</row>
    <row r="2" spans="1:2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8" t="s">
        <v>162</v>
      </c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185"/>
      <c r="U2" s="185"/>
      <c r="V2" s="206" t="s">
        <v>163</v>
      </c>
      <c r="W2" s="202" t="s">
        <v>272</v>
      </c>
      <c r="X2" s="202"/>
      <c r="Y2" s="202"/>
      <c r="Z2" s="202"/>
      <c r="AA2" s="202"/>
      <c r="AB2" s="202"/>
    </row>
    <row r="3" spans="1:29" s="4" customFormat="1" ht="288.75" customHeight="1">
      <c r="A3" s="200"/>
      <c r="B3" s="201"/>
      <c r="C3" s="200"/>
      <c r="D3" s="200"/>
      <c r="E3" s="202"/>
      <c r="F3" s="202"/>
      <c r="G3" s="159" t="s">
        <v>275</v>
      </c>
      <c r="H3" s="92" t="s">
        <v>280</v>
      </c>
      <c r="I3" s="160" t="s">
        <v>276</v>
      </c>
      <c r="J3" s="160" t="s">
        <v>281</v>
      </c>
      <c r="K3" s="184" t="s">
        <v>303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186" t="s">
        <v>302</v>
      </c>
      <c r="U3" s="186" t="s">
        <v>286</v>
      </c>
      <c r="V3" s="207"/>
      <c r="W3" s="92" t="s">
        <v>203</v>
      </c>
      <c r="X3" s="92" t="s">
        <v>204</v>
      </c>
      <c r="Y3" s="113" t="s">
        <v>167</v>
      </c>
      <c r="Z3" s="92" t="s">
        <v>205</v>
      </c>
      <c r="AA3" s="97"/>
      <c r="AB3" s="92"/>
      <c r="AC3" s="92"/>
    </row>
    <row r="4" spans="1:29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25</v>
      </c>
      <c r="Z4" s="65">
        <v>26</v>
      </c>
      <c r="AA4" s="65">
        <v>14</v>
      </c>
      <c r="AB4" s="65">
        <v>15</v>
      </c>
      <c r="AC4" s="65">
        <v>16</v>
      </c>
    </row>
    <row r="5" spans="1:29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SUM(F5:AC5)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>
        <v>47156.6</v>
      </c>
      <c r="X5" s="164"/>
      <c r="Y5" s="164"/>
      <c r="Z5" s="165"/>
      <c r="AA5" s="66"/>
      <c r="AB5" s="66"/>
      <c r="AC5" s="66"/>
    </row>
    <row r="6" spans="1:29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66" t="e">
        <f>+AA5+AA7-AA28</f>
        <v>#REF!</v>
      </c>
      <c r="AB6" s="66" t="e">
        <f>+AB5+AB7-AB28</f>
        <v>#REF!</v>
      </c>
      <c r="AC6" s="66" t="e">
        <f>+AC5+AC7-AC28</f>
        <v>#REF!</v>
      </c>
    </row>
    <row r="7" spans="1:29" ht="17.399999999999999">
      <c r="A7" s="56" t="s">
        <v>22</v>
      </c>
      <c r="B7" s="57" t="s">
        <v>28</v>
      </c>
      <c r="C7" s="50"/>
      <c r="D7" s="50"/>
      <c r="E7" s="166">
        <f>E8+E10+E14+E17+E21+E23</f>
        <v>43767637.840000004</v>
      </c>
      <c r="F7" s="166">
        <f>+F8+F10+F14+F17+F21+F23</f>
        <v>34229836.359999999</v>
      </c>
      <c r="G7" s="166">
        <f t="shared" ref="G7:AC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188150</v>
      </c>
      <c r="L7" s="166">
        <f t="shared" si="0"/>
        <v>2157968.21</v>
      </c>
      <c r="M7" s="166">
        <f t="shared" si="0"/>
        <v>26100</v>
      </c>
      <c r="N7" s="166">
        <v>2500000</v>
      </c>
      <c r="O7" s="166">
        <f t="shared" si="0"/>
        <v>254100</v>
      </c>
      <c r="P7" s="166">
        <f t="shared" si="0"/>
        <v>693200</v>
      </c>
      <c r="Q7" s="166">
        <f t="shared" ref="Q7:S7" si="1">+Q8+Q10+Q14+Q17+Q21+Q23</f>
        <v>29166.670000000002</v>
      </c>
      <c r="R7" s="166">
        <f t="shared" si="1"/>
        <v>45200</v>
      </c>
      <c r="S7" s="166">
        <f t="shared" si="1"/>
        <v>107200</v>
      </c>
      <c r="T7" s="166">
        <f t="shared" ref="T7:U7" si="2">+T8+T10+T14+T17+T21+T23</f>
        <v>200000</v>
      </c>
      <c r="U7" s="166">
        <f t="shared" si="2"/>
        <v>407460</v>
      </c>
      <c r="V7" s="166">
        <f t="shared" si="0"/>
        <v>0</v>
      </c>
      <c r="W7" s="166">
        <f t="shared" si="0"/>
        <v>363756.6</v>
      </c>
      <c r="X7" s="166">
        <f t="shared" si="0"/>
        <v>53400</v>
      </c>
      <c r="Y7" s="166">
        <f t="shared" si="0"/>
        <v>0</v>
      </c>
      <c r="Z7" s="166">
        <f t="shared" si="0"/>
        <v>0</v>
      </c>
      <c r="AA7" s="55" t="e">
        <f t="shared" si="0"/>
        <v>#REF!</v>
      </c>
      <c r="AB7" s="55" t="e">
        <f t="shared" si="0"/>
        <v>#REF!</v>
      </c>
      <c r="AC7" s="55" t="e">
        <f t="shared" si="0"/>
        <v>#REF!</v>
      </c>
    </row>
    <row r="8" spans="1:29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AB8" si="3">F9</f>
        <v>0</v>
      </c>
      <c r="G8" s="167">
        <f t="shared" si="3"/>
        <v>0</v>
      </c>
      <c r="H8" s="167">
        <f t="shared" si="3"/>
        <v>0</v>
      </c>
      <c r="I8" s="167">
        <f t="shared" si="3"/>
        <v>0</v>
      </c>
      <c r="J8" s="167">
        <f>J9</f>
        <v>0</v>
      </c>
      <c r="K8" s="167">
        <f t="shared" ref="K8:O8" si="4">K9</f>
        <v>0</v>
      </c>
      <c r="L8" s="167">
        <f t="shared" si="4"/>
        <v>0</v>
      </c>
      <c r="M8" s="167">
        <f t="shared" si="4"/>
        <v>0</v>
      </c>
      <c r="N8" s="167">
        <f t="shared" si="4"/>
        <v>0</v>
      </c>
      <c r="O8" s="167">
        <f t="shared" si="4"/>
        <v>0</v>
      </c>
      <c r="P8" s="167">
        <f t="shared" si="3"/>
        <v>0</v>
      </c>
      <c r="Q8" s="167">
        <f t="shared" si="3"/>
        <v>0</v>
      </c>
      <c r="R8" s="167">
        <f t="shared" si="3"/>
        <v>0</v>
      </c>
      <c r="S8" s="167">
        <f t="shared" si="3"/>
        <v>0</v>
      </c>
      <c r="T8" s="167">
        <f t="shared" si="3"/>
        <v>0</v>
      </c>
      <c r="U8" s="167">
        <f t="shared" si="3"/>
        <v>0</v>
      </c>
      <c r="V8" s="167">
        <f t="shared" si="3"/>
        <v>0</v>
      </c>
      <c r="W8" s="167">
        <f t="shared" si="3"/>
        <v>0</v>
      </c>
      <c r="X8" s="167">
        <f t="shared" si="3"/>
        <v>0</v>
      </c>
      <c r="Y8" s="167">
        <f>Y9</f>
        <v>0</v>
      </c>
      <c r="Z8" s="167">
        <f>Z9</f>
        <v>0</v>
      </c>
      <c r="AA8" s="72">
        <f t="shared" si="3"/>
        <v>0</v>
      </c>
      <c r="AB8" s="72">
        <f t="shared" si="3"/>
        <v>0</v>
      </c>
      <c r="AC8" s="72">
        <f>AC9</f>
        <v>0</v>
      </c>
    </row>
    <row r="9" spans="1:29" ht="18">
      <c r="A9" s="62" t="s">
        <v>207</v>
      </c>
      <c r="B9" s="69" t="s">
        <v>30</v>
      </c>
      <c r="C9" s="70"/>
      <c r="D9" s="138"/>
      <c r="E9" s="168">
        <f>Y9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>
        <f>Y28-Y5</f>
        <v>0</v>
      </c>
      <c r="Z9" s="170"/>
      <c r="AA9" s="71"/>
      <c r="AB9" s="71"/>
      <c r="AC9" s="71"/>
    </row>
    <row r="10" spans="1:29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34646992.960000001</v>
      </c>
      <c r="F10" s="167">
        <f t="shared" ref="F10:AC10" si="5">+F11+F12+F13</f>
        <v>34229836.359999999</v>
      </c>
      <c r="G10" s="167">
        <f t="shared" si="5"/>
        <v>0</v>
      </c>
      <c r="H10" s="167">
        <f t="shared" si="5"/>
        <v>0</v>
      </c>
      <c r="I10" s="167">
        <f t="shared" ref="I10" si="6">+I11+I12+I13</f>
        <v>0</v>
      </c>
      <c r="J10" s="167">
        <f>+J11+J12+J13</f>
        <v>0</v>
      </c>
      <c r="K10" s="167">
        <f t="shared" ref="K10:O10" si="7">+K11+K12+K13</f>
        <v>0</v>
      </c>
      <c r="L10" s="167">
        <f t="shared" si="7"/>
        <v>0</v>
      </c>
      <c r="M10" s="167">
        <f t="shared" si="7"/>
        <v>0</v>
      </c>
      <c r="N10" s="167">
        <f t="shared" si="7"/>
        <v>0</v>
      </c>
      <c r="O10" s="167">
        <f t="shared" si="7"/>
        <v>0</v>
      </c>
      <c r="P10" s="167">
        <f t="shared" ref="P10:S10" si="8">+P11+P12+P13</f>
        <v>0</v>
      </c>
      <c r="Q10" s="167">
        <f t="shared" si="8"/>
        <v>0</v>
      </c>
      <c r="R10" s="167">
        <f t="shared" si="8"/>
        <v>0</v>
      </c>
      <c r="S10" s="167">
        <f t="shared" si="8"/>
        <v>0</v>
      </c>
      <c r="T10" s="167">
        <f t="shared" ref="T10:U10" si="9">+T11+T12+T13</f>
        <v>0</v>
      </c>
      <c r="U10" s="167">
        <f t="shared" si="9"/>
        <v>0</v>
      </c>
      <c r="V10" s="167">
        <f t="shared" ref="V10" si="10">+V11+V12+V13</f>
        <v>0</v>
      </c>
      <c r="W10" s="167">
        <f t="shared" si="5"/>
        <v>363756.6</v>
      </c>
      <c r="X10" s="167">
        <f t="shared" si="5"/>
        <v>53400</v>
      </c>
      <c r="Y10" s="167">
        <f>+Y11+Y12+Y13</f>
        <v>0</v>
      </c>
      <c r="Z10" s="167">
        <f>+Z11+Z12+Z13</f>
        <v>0</v>
      </c>
      <c r="AA10" s="72">
        <f t="shared" si="5"/>
        <v>0</v>
      </c>
      <c r="AB10" s="72">
        <f t="shared" si="5"/>
        <v>0</v>
      </c>
      <c r="AC10" s="72">
        <f t="shared" si="5"/>
        <v>0</v>
      </c>
    </row>
    <row r="11" spans="1:29" ht="62.4">
      <c r="A11" s="61" t="s">
        <v>32</v>
      </c>
      <c r="B11" s="69" t="s">
        <v>33</v>
      </c>
      <c r="C11" s="70">
        <v>130</v>
      </c>
      <c r="D11" s="140"/>
      <c r="E11" s="168">
        <f>F11</f>
        <v>34229836.359999999</v>
      </c>
      <c r="F11" s="170">
        <f>F28-F5-F26</f>
        <v>34229836.359999999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71"/>
      <c r="AB11" s="71"/>
      <c r="AC11" s="71"/>
    </row>
    <row r="12" spans="1:29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71"/>
      <c r="AB12" s="71"/>
      <c r="AC12" s="71"/>
    </row>
    <row r="13" spans="1:29" ht="18">
      <c r="A13" s="62" t="s">
        <v>199</v>
      </c>
      <c r="B13" s="69" t="s">
        <v>198</v>
      </c>
      <c r="C13" s="70">
        <v>130</v>
      </c>
      <c r="D13" s="138"/>
      <c r="E13" s="168">
        <f>W13+X13+Y13</f>
        <v>417156.6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0">
        <f>W28-W5-W26</f>
        <v>363756.6</v>
      </c>
      <c r="X13" s="170">
        <f>X28-X5-X26</f>
        <v>53400</v>
      </c>
      <c r="Y13" s="170"/>
      <c r="Z13" s="169"/>
      <c r="AA13" s="71"/>
      <c r="AB13" s="71"/>
      <c r="AC13" s="71"/>
    </row>
    <row r="14" spans="1:29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C14" si="11">+H15+H16</f>
        <v>0</v>
      </c>
      <c r="I14" s="167">
        <f t="shared" ref="I14" si="12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3">+P15+P16</f>
        <v>0</v>
      </c>
      <c r="Q14" s="167">
        <f t="shared" si="13"/>
        <v>0</v>
      </c>
      <c r="R14" s="167">
        <f t="shared" si="13"/>
        <v>0</v>
      </c>
      <c r="S14" s="167">
        <f t="shared" si="13"/>
        <v>0</v>
      </c>
      <c r="T14" s="167">
        <f t="shared" ref="T14:U14" si="14">+T15+T16</f>
        <v>0</v>
      </c>
      <c r="U14" s="167">
        <f t="shared" si="14"/>
        <v>0</v>
      </c>
      <c r="V14" s="167">
        <f t="shared" ref="V14" si="15">+V15+V16</f>
        <v>0</v>
      </c>
      <c r="W14" s="167">
        <f t="shared" si="11"/>
        <v>0</v>
      </c>
      <c r="X14" s="167">
        <f t="shared" si="11"/>
        <v>0</v>
      </c>
      <c r="Y14" s="167">
        <f>+Y15+Y16</f>
        <v>0</v>
      </c>
      <c r="Z14" s="167">
        <f t="shared" si="11"/>
        <v>0</v>
      </c>
      <c r="AA14" s="72">
        <f t="shared" si="11"/>
        <v>0</v>
      </c>
      <c r="AB14" s="72">
        <f t="shared" si="11"/>
        <v>0</v>
      </c>
      <c r="AC14" s="72">
        <f t="shared" si="11"/>
        <v>0</v>
      </c>
    </row>
    <row r="15" spans="1:29" ht="18">
      <c r="A15" s="62" t="s">
        <v>23</v>
      </c>
      <c r="B15" s="69" t="s">
        <v>36</v>
      </c>
      <c r="C15" s="70">
        <v>140</v>
      </c>
      <c r="D15" s="138"/>
      <c r="E15" s="168">
        <f>Y15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70"/>
      <c r="Z15" s="169"/>
      <c r="AA15" s="71"/>
      <c r="AB15" s="71"/>
      <c r="AC15" s="71"/>
    </row>
    <row r="16" spans="1:29" ht="18">
      <c r="A16" s="62"/>
      <c r="B16" s="69"/>
      <c r="C16" s="70"/>
      <c r="D16" s="138"/>
      <c r="E16" s="168">
        <f>Y16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71"/>
      <c r="AB16" s="71"/>
      <c r="AC16" s="71"/>
    </row>
    <row r="17" spans="1:29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9120644.879999999</v>
      </c>
      <c r="F17" s="167">
        <f t="shared" ref="F17:AC17" si="16">F18</f>
        <v>0</v>
      </c>
      <c r="G17" s="167">
        <f t="shared" si="16"/>
        <v>732400</v>
      </c>
      <c r="H17" s="167">
        <f t="shared" si="16"/>
        <v>85700</v>
      </c>
      <c r="I17" s="167">
        <f t="shared" si="16"/>
        <v>1370000</v>
      </c>
      <c r="J17" s="167">
        <f>J18</f>
        <v>324000</v>
      </c>
      <c r="K17" s="167">
        <f t="shared" ref="K17:U17" si="17">K18</f>
        <v>188150</v>
      </c>
      <c r="L17" s="167">
        <f t="shared" si="17"/>
        <v>2157968.21</v>
      </c>
      <c r="M17" s="167">
        <f t="shared" si="17"/>
        <v>26100</v>
      </c>
      <c r="N17" s="167">
        <f t="shared" si="17"/>
        <v>2500000</v>
      </c>
      <c r="O17" s="167">
        <f t="shared" si="17"/>
        <v>254100</v>
      </c>
      <c r="P17" s="167">
        <f t="shared" si="17"/>
        <v>693200</v>
      </c>
      <c r="Q17" s="167">
        <f t="shared" si="17"/>
        <v>29166.670000000002</v>
      </c>
      <c r="R17" s="167">
        <f t="shared" si="17"/>
        <v>45200</v>
      </c>
      <c r="S17" s="167">
        <f t="shared" si="17"/>
        <v>107200</v>
      </c>
      <c r="T17" s="167">
        <f t="shared" si="17"/>
        <v>200000</v>
      </c>
      <c r="U17" s="167">
        <f t="shared" si="17"/>
        <v>407460</v>
      </c>
      <c r="V17" s="167">
        <f t="shared" si="16"/>
        <v>0</v>
      </c>
      <c r="W17" s="167">
        <f t="shared" si="16"/>
        <v>0</v>
      </c>
      <c r="X17" s="167">
        <f t="shared" si="16"/>
        <v>0</v>
      </c>
      <c r="Y17" s="167">
        <f>Y18+Y19+Y20</f>
        <v>0</v>
      </c>
      <c r="Z17" s="167">
        <f>Z20</f>
        <v>0</v>
      </c>
      <c r="AA17" s="72">
        <f t="shared" si="16"/>
        <v>0</v>
      </c>
      <c r="AB17" s="72">
        <f t="shared" si="16"/>
        <v>0</v>
      </c>
      <c r="AC17" s="72">
        <f t="shared" si="16"/>
        <v>0</v>
      </c>
    </row>
    <row r="18" spans="1:29" ht="31.2">
      <c r="A18" s="61" t="s">
        <v>206</v>
      </c>
      <c r="B18" s="69" t="s">
        <v>209</v>
      </c>
      <c r="C18" s="70">
        <v>150</v>
      </c>
      <c r="D18" s="138"/>
      <c r="E18" s="168">
        <f>SUM(G18:AC18)</f>
        <v>9120644.879999999</v>
      </c>
      <c r="F18" s="170"/>
      <c r="G18" s="170">
        <f t="shared" ref="G18:H18" si="18">G28-G5-G20</f>
        <v>732400</v>
      </c>
      <c r="H18" s="170">
        <f t="shared" si="18"/>
        <v>85700</v>
      </c>
      <c r="I18" s="170">
        <f>I28-I5-I20</f>
        <v>1370000</v>
      </c>
      <c r="J18" s="170">
        <f>J28-J5-J20</f>
        <v>324000</v>
      </c>
      <c r="K18" s="170">
        <f t="shared" ref="K18:P18" si="19">K28-K5-K20</f>
        <v>188150</v>
      </c>
      <c r="L18" s="170">
        <f t="shared" si="19"/>
        <v>2157968.21</v>
      </c>
      <c r="M18" s="170">
        <f t="shared" si="19"/>
        <v>26100</v>
      </c>
      <c r="N18" s="170">
        <f t="shared" si="19"/>
        <v>2500000</v>
      </c>
      <c r="O18" s="170">
        <f t="shared" si="19"/>
        <v>254100</v>
      </c>
      <c r="P18" s="170">
        <f t="shared" si="19"/>
        <v>693200</v>
      </c>
      <c r="Q18" s="170">
        <f t="shared" ref="Q18:S18" si="20">Q28-Q5-Q20</f>
        <v>29166.670000000002</v>
      </c>
      <c r="R18" s="170">
        <f t="shared" si="20"/>
        <v>45200</v>
      </c>
      <c r="S18" s="170">
        <f t="shared" si="20"/>
        <v>107200</v>
      </c>
      <c r="T18" s="170">
        <f t="shared" ref="T18:U18" si="21">T28-T5-T20</f>
        <v>200000</v>
      </c>
      <c r="U18" s="170">
        <f t="shared" si="21"/>
        <v>407460</v>
      </c>
      <c r="V18" s="170"/>
      <c r="W18" s="169"/>
      <c r="X18" s="169"/>
      <c r="Y18" s="169"/>
      <c r="Z18" s="169"/>
      <c r="AA18" s="71"/>
      <c r="AB18" s="71"/>
      <c r="AC18" s="71"/>
    </row>
    <row r="19" spans="1:29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69"/>
      <c r="X19" s="169"/>
      <c r="Y19" s="169"/>
      <c r="Z19" s="169"/>
      <c r="AA19" s="71"/>
      <c r="AB19" s="71"/>
      <c r="AC19" s="71"/>
    </row>
    <row r="20" spans="1:29" ht="18">
      <c r="A20" s="62" t="s">
        <v>260</v>
      </c>
      <c r="B20" s="106" t="s">
        <v>261</v>
      </c>
      <c r="C20" s="105">
        <v>150</v>
      </c>
      <c r="D20" s="138"/>
      <c r="E20" s="168">
        <f>Z20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>
        <f>Z28-Z5</f>
        <v>0</v>
      </c>
      <c r="AA20" s="71"/>
      <c r="AB20" s="71"/>
      <c r="AC20" s="71"/>
    </row>
    <row r="21" spans="1:29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72" t="e">
        <f>+AA22+#REF!+#REF!</f>
        <v>#REF!</v>
      </c>
      <c r="AB21" s="72" t="e">
        <f>+AB22+#REF!+#REF!</f>
        <v>#REF!</v>
      </c>
      <c r="AC21" s="72" t="e">
        <f>+AC22+#REF!+#REF!</f>
        <v>#REF!</v>
      </c>
    </row>
    <row r="22" spans="1:29" ht="21.75" customHeight="1">
      <c r="A22" s="61" t="s">
        <v>211</v>
      </c>
      <c r="B22" s="74"/>
      <c r="C22" s="75"/>
      <c r="D22" s="138"/>
      <c r="E22" s="168">
        <f>SUM(H22:AC22)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69"/>
      <c r="X22" s="169"/>
      <c r="Y22" s="169"/>
      <c r="Z22" s="169"/>
      <c r="AA22" s="71"/>
      <c r="AB22" s="71"/>
      <c r="AC22" s="71"/>
    </row>
    <row r="23" spans="1:29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72" t="e">
        <f>AA24+#REF!+AA25</f>
        <v>#REF!</v>
      </c>
      <c r="AB23" s="72" t="e">
        <f>AB24+#REF!+AB25</f>
        <v>#REF!</v>
      </c>
      <c r="AC23" s="72" t="e">
        <f>AC24+#REF!+AC25</f>
        <v>#REF!</v>
      </c>
    </row>
    <row r="24" spans="1:29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71"/>
      <c r="AB24" s="71"/>
      <c r="AC24" s="71"/>
    </row>
    <row r="25" spans="1:29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Z25" si="22">H26</f>
        <v>0</v>
      </c>
      <c r="I25" s="171">
        <f t="shared" si="22"/>
        <v>0</v>
      </c>
      <c r="J25" s="171">
        <f t="shared" si="22"/>
        <v>0</v>
      </c>
      <c r="K25" s="171">
        <f t="shared" si="22"/>
        <v>0</v>
      </c>
      <c r="L25" s="171">
        <f t="shared" si="22"/>
        <v>0</v>
      </c>
      <c r="M25" s="171">
        <f t="shared" si="22"/>
        <v>0</v>
      </c>
      <c r="N25" s="171">
        <f t="shared" si="22"/>
        <v>0</v>
      </c>
      <c r="O25" s="171">
        <f t="shared" si="22"/>
        <v>0</v>
      </c>
      <c r="P25" s="171">
        <f t="shared" si="22"/>
        <v>0</v>
      </c>
      <c r="Q25" s="171">
        <f t="shared" si="22"/>
        <v>0</v>
      </c>
      <c r="R25" s="171">
        <f t="shared" si="22"/>
        <v>0</v>
      </c>
      <c r="S25" s="171">
        <f t="shared" si="22"/>
        <v>0</v>
      </c>
      <c r="T25" s="171">
        <f t="shared" si="22"/>
        <v>0</v>
      </c>
      <c r="U25" s="171">
        <f t="shared" si="22"/>
        <v>0</v>
      </c>
      <c r="V25" s="171">
        <f t="shared" si="22"/>
        <v>0</v>
      </c>
      <c r="W25" s="171">
        <f t="shared" si="22"/>
        <v>0</v>
      </c>
      <c r="X25" s="171">
        <f t="shared" si="22"/>
        <v>0</v>
      </c>
      <c r="Y25" s="171">
        <f t="shared" si="22"/>
        <v>0</v>
      </c>
      <c r="Z25" s="171">
        <f t="shared" si="22"/>
        <v>0</v>
      </c>
      <c r="AA25" s="71"/>
      <c r="AB25" s="71"/>
      <c r="AC25" s="71"/>
    </row>
    <row r="26" spans="1:29" ht="46.8">
      <c r="A26" s="63" t="s">
        <v>190</v>
      </c>
      <c r="B26" s="69" t="s">
        <v>45</v>
      </c>
      <c r="C26" s="70">
        <v>510</v>
      </c>
      <c r="D26" s="138"/>
      <c r="E26" s="168">
        <f>F26+H26+V26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69"/>
      <c r="Y26" s="169"/>
      <c r="Z26" s="169"/>
      <c r="AA26" s="71"/>
      <c r="AB26" s="71"/>
      <c r="AC26" s="71"/>
    </row>
    <row r="27" spans="1:29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71"/>
      <c r="AB27" s="71"/>
      <c r="AC27" s="71"/>
    </row>
    <row r="28" spans="1:29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C28" si="23">+E29+E42+E49+E53+E60+E62+E78+E82</f>
        <v>43930492.07</v>
      </c>
      <c r="F28" s="176">
        <f>+F29+F42+F49+F53+F60+F62+F78+F82</f>
        <v>34345533.990000002</v>
      </c>
      <c r="G28" s="176">
        <f>+G29+G42+G49+G53+G60+G62+G78+G82</f>
        <v>732400</v>
      </c>
      <c r="H28" s="176">
        <f t="shared" si="23"/>
        <v>85700</v>
      </c>
      <c r="I28" s="176">
        <f>+I29+I42+I49+I53+I60+I62+I78+I82</f>
        <v>1370000</v>
      </c>
      <c r="J28" s="176">
        <f t="shared" si="23"/>
        <v>324000</v>
      </c>
      <c r="K28" s="176">
        <f t="shared" si="23"/>
        <v>188150</v>
      </c>
      <c r="L28" s="176">
        <f t="shared" si="23"/>
        <v>2157968.21</v>
      </c>
      <c r="M28" s="176">
        <f t="shared" si="23"/>
        <v>26100</v>
      </c>
      <c r="N28" s="176">
        <f t="shared" si="23"/>
        <v>2500000</v>
      </c>
      <c r="O28" s="176">
        <f t="shared" si="23"/>
        <v>254100</v>
      </c>
      <c r="P28" s="176">
        <f t="shared" ref="P28:S28" si="24">+P29+P42+P49+P53+P60+P62+P78+P82</f>
        <v>693200</v>
      </c>
      <c r="Q28" s="176">
        <f t="shared" si="24"/>
        <v>29166.670000000002</v>
      </c>
      <c r="R28" s="176">
        <f t="shared" si="24"/>
        <v>45200</v>
      </c>
      <c r="S28" s="176">
        <f t="shared" si="24"/>
        <v>107200</v>
      </c>
      <c r="T28" s="176">
        <f t="shared" ref="T28:U28" si="25">+T29+T42+T49+T53+T60+T62+T78+T82</f>
        <v>200000</v>
      </c>
      <c r="U28" s="176">
        <f t="shared" si="25"/>
        <v>407460</v>
      </c>
      <c r="V28" s="176">
        <f t="shared" si="23"/>
        <v>0</v>
      </c>
      <c r="W28" s="176">
        <f t="shared" si="23"/>
        <v>410913.19999999995</v>
      </c>
      <c r="X28" s="176">
        <f t="shared" si="23"/>
        <v>53400</v>
      </c>
      <c r="Y28" s="176">
        <f t="shared" si="23"/>
        <v>0</v>
      </c>
      <c r="Z28" s="176">
        <f t="shared" si="23"/>
        <v>0</v>
      </c>
      <c r="AA28" s="55">
        <f t="shared" si="23"/>
        <v>0</v>
      </c>
      <c r="AB28" s="55">
        <f t="shared" si="23"/>
        <v>0</v>
      </c>
      <c r="AC28" s="55">
        <f t="shared" si="23"/>
        <v>0</v>
      </c>
    </row>
    <row r="29" spans="1:29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32386979.079999998</v>
      </c>
      <c r="F29" s="167">
        <f>+F30+F31+F32+F33+F36+F38+F39</f>
        <v>30102444.199999999</v>
      </c>
      <c r="G29" s="167">
        <f>+G30+G31+G32+G33+G36+G38+G39</f>
        <v>0</v>
      </c>
      <c r="H29" s="167">
        <f t="shared" ref="H29:AC29" si="26">+H30+H31+H32+H33+H36+H38+H39</f>
        <v>0</v>
      </c>
      <c r="I29" s="167">
        <f t="shared" ref="I29" si="27">+I30+I31+I32+I33+I36+I38+I39</f>
        <v>0</v>
      </c>
      <c r="J29" s="167">
        <f>+J30+J31+J32+J33+J36+J38+J39</f>
        <v>324000</v>
      </c>
      <c r="K29" s="167">
        <f t="shared" ref="K29:O29" si="28">+K30+K31+K32+K33+K36+K38+K39</f>
        <v>0</v>
      </c>
      <c r="L29" s="167">
        <f t="shared" si="28"/>
        <v>1877968.21</v>
      </c>
      <c r="M29" s="167">
        <f t="shared" si="28"/>
        <v>0</v>
      </c>
      <c r="N29" s="167">
        <f t="shared" si="28"/>
        <v>0</v>
      </c>
      <c r="O29" s="167">
        <f t="shared" si="28"/>
        <v>0</v>
      </c>
      <c r="P29" s="167">
        <f t="shared" ref="P29:S29" si="29">+P30+P31+P32+P33+P36+P38+P39</f>
        <v>0</v>
      </c>
      <c r="Q29" s="167">
        <f t="shared" si="29"/>
        <v>29166.670000000002</v>
      </c>
      <c r="R29" s="167">
        <f t="shared" si="29"/>
        <v>0</v>
      </c>
      <c r="S29" s="167">
        <f t="shared" si="29"/>
        <v>0</v>
      </c>
      <c r="T29" s="167">
        <f t="shared" ref="T29:U29" si="30">+T30+T31+T32+T33+T36+T38+T39</f>
        <v>0</v>
      </c>
      <c r="U29" s="167">
        <f t="shared" si="30"/>
        <v>0</v>
      </c>
      <c r="V29" s="167">
        <f t="shared" ref="V29" si="31">+V30+V31+V32+V33+V36+V38+V39</f>
        <v>0</v>
      </c>
      <c r="W29" s="167">
        <f t="shared" si="26"/>
        <v>0</v>
      </c>
      <c r="X29" s="167">
        <f t="shared" si="26"/>
        <v>53400</v>
      </c>
      <c r="Y29" s="167">
        <f t="shared" si="26"/>
        <v>0</v>
      </c>
      <c r="Z29" s="167">
        <f t="shared" si="26"/>
        <v>0</v>
      </c>
      <c r="AA29" s="93">
        <f t="shared" si="26"/>
        <v>0</v>
      </c>
      <c r="AB29" s="93">
        <f t="shared" si="26"/>
        <v>0</v>
      </c>
      <c r="AC29" s="93">
        <f t="shared" si="26"/>
        <v>0</v>
      </c>
    </row>
    <row r="30" spans="1:29" ht="31.2">
      <c r="A30" s="62" t="s">
        <v>48</v>
      </c>
      <c r="B30" s="69" t="s">
        <v>51</v>
      </c>
      <c r="C30" s="70">
        <v>111</v>
      </c>
      <c r="D30" s="138"/>
      <c r="E30" s="168">
        <f>SUM(F30:AC30)</f>
        <v>24874820.809999999</v>
      </c>
      <c r="F30" s="169">
        <f>21805559+45000+39996.16+1229600</f>
        <v>23120155.16</v>
      </c>
      <c r="G30" s="169"/>
      <c r="H30" s="169"/>
      <c r="I30" s="169"/>
      <c r="J30" s="169">
        <f>4977+243871</f>
        <v>248848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22435.9</v>
      </c>
      <c r="R30" s="169"/>
      <c r="S30" s="169"/>
      <c r="T30" s="169"/>
      <c r="U30" s="169"/>
      <c r="V30" s="169"/>
      <c r="W30" s="169">
        <v>0</v>
      </c>
      <c r="X30" s="172">
        <v>41000</v>
      </c>
      <c r="Y30" s="169"/>
      <c r="Z30" s="169">
        <v>0</v>
      </c>
      <c r="AA30" s="71"/>
      <c r="AB30" s="71"/>
      <c r="AC30" s="71"/>
    </row>
    <row r="31" spans="1:29" ht="18">
      <c r="A31" s="62" t="s">
        <v>52</v>
      </c>
      <c r="B31" s="69" t="s">
        <v>53</v>
      </c>
      <c r="C31" s="70">
        <v>112</v>
      </c>
      <c r="D31" s="138"/>
      <c r="E31" s="168">
        <f>SUM(F31:AC31)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72"/>
      <c r="Y31" s="169"/>
      <c r="Z31" s="169"/>
      <c r="AA31" s="71"/>
      <c r="AB31" s="71"/>
      <c r="AC31" s="71"/>
    </row>
    <row r="32" spans="1:29" ht="31.2">
      <c r="A32" s="62" t="s">
        <v>55</v>
      </c>
      <c r="B32" s="69" t="s">
        <v>54</v>
      </c>
      <c r="C32" s="70">
        <v>113</v>
      </c>
      <c r="D32" s="138"/>
      <c r="E32" s="168">
        <f>SUM(F32:AC32)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>
        <v>0</v>
      </c>
      <c r="X32" s="172"/>
      <c r="Y32" s="169"/>
      <c r="Z32" s="169"/>
      <c r="AA32" s="71"/>
      <c r="AB32" s="71"/>
      <c r="AC32" s="71"/>
    </row>
    <row r="33" spans="1:29" ht="31.2">
      <c r="A33" s="62" t="s">
        <v>56</v>
      </c>
      <c r="B33" s="69" t="s">
        <v>57</v>
      </c>
      <c r="C33" s="70">
        <v>119</v>
      </c>
      <c r="D33" s="138"/>
      <c r="E33" s="168">
        <f>+E34+E35</f>
        <v>7512158.2699999996</v>
      </c>
      <c r="F33" s="169">
        <f>F34</f>
        <v>6982289.04</v>
      </c>
      <c r="G33" s="169"/>
      <c r="H33" s="169"/>
      <c r="I33" s="169"/>
      <c r="J33" s="169">
        <f>J34</f>
        <v>75152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6730.77</v>
      </c>
      <c r="R33" s="169"/>
      <c r="S33" s="169"/>
      <c r="T33" s="169"/>
      <c r="U33" s="169"/>
      <c r="V33" s="169"/>
      <c r="W33" s="169">
        <v>0</v>
      </c>
      <c r="X33" s="172">
        <v>12400</v>
      </c>
      <c r="Y33" s="169"/>
      <c r="Z33" s="169">
        <v>0</v>
      </c>
      <c r="AA33" s="71">
        <f t="shared" ref="AA33:AC33" si="32">+AA34+AA35</f>
        <v>0</v>
      </c>
      <c r="AB33" s="71">
        <f t="shared" si="32"/>
        <v>0</v>
      </c>
      <c r="AC33" s="71">
        <f t="shared" si="32"/>
        <v>0</v>
      </c>
    </row>
    <row r="34" spans="1:29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33">SUM(F34:AC34)</f>
        <v>7512158.2699999996</v>
      </c>
      <c r="F34" s="169">
        <f>6598897+12078.84+371313.2</f>
        <v>6982289.04</v>
      </c>
      <c r="G34" s="169"/>
      <c r="H34" s="169"/>
      <c r="I34" s="169"/>
      <c r="J34" s="169">
        <v>75152</v>
      </c>
      <c r="K34" s="169"/>
      <c r="L34" s="169">
        <v>435586.46</v>
      </c>
      <c r="M34" s="169"/>
      <c r="N34" s="169"/>
      <c r="O34" s="169"/>
      <c r="P34" s="169"/>
      <c r="Q34" s="169">
        <v>6730.77</v>
      </c>
      <c r="R34" s="169"/>
      <c r="S34" s="169"/>
      <c r="T34" s="169"/>
      <c r="U34" s="169"/>
      <c r="V34" s="169"/>
      <c r="W34" s="169">
        <v>0</v>
      </c>
      <c r="X34" s="172">
        <v>12400</v>
      </c>
      <c r="Y34" s="169"/>
      <c r="Z34" s="169">
        <v>0</v>
      </c>
      <c r="AA34" s="71"/>
      <c r="AB34" s="71"/>
      <c r="AC34" s="71"/>
    </row>
    <row r="35" spans="1:29" ht="18">
      <c r="A35" s="62" t="s">
        <v>60</v>
      </c>
      <c r="B35" s="69" t="s">
        <v>62</v>
      </c>
      <c r="C35" s="70">
        <v>119</v>
      </c>
      <c r="D35" s="138"/>
      <c r="E35" s="168">
        <f t="shared" si="33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71"/>
      <c r="AB35" s="71"/>
      <c r="AC35" s="71"/>
    </row>
    <row r="36" spans="1:29" ht="31.2">
      <c r="A36" s="62" t="s">
        <v>61</v>
      </c>
      <c r="B36" s="69" t="s">
        <v>63</v>
      </c>
      <c r="C36" s="70">
        <v>131</v>
      </c>
      <c r="D36" s="138"/>
      <c r="E36" s="168">
        <f t="shared" si="33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71"/>
      <c r="AB36" s="71"/>
      <c r="AC36" s="71"/>
    </row>
    <row r="37" spans="1:29" ht="31.2">
      <c r="A37" s="79" t="s">
        <v>212</v>
      </c>
      <c r="B37" s="80" t="s">
        <v>64</v>
      </c>
      <c r="C37" s="81">
        <v>133</v>
      </c>
      <c r="D37" s="81"/>
      <c r="E37" s="177">
        <f t="shared" si="33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71"/>
      <c r="AB37" s="71"/>
      <c r="AC37" s="71"/>
    </row>
    <row r="38" spans="1:29" ht="31.2">
      <c r="A38" s="79" t="s">
        <v>65</v>
      </c>
      <c r="B38" s="80" t="s">
        <v>67</v>
      </c>
      <c r="C38" s="81">
        <v>134</v>
      </c>
      <c r="D38" s="81"/>
      <c r="E38" s="168">
        <f t="shared" si="33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71"/>
      <c r="AB38" s="71"/>
      <c r="AC38" s="71"/>
    </row>
    <row r="39" spans="1:29" ht="31.2">
      <c r="A39" s="79" t="s">
        <v>66</v>
      </c>
      <c r="B39" s="80" t="s">
        <v>213</v>
      </c>
      <c r="C39" s="81">
        <v>139</v>
      </c>
      <c r="D39" s="81"/>
      <c r="E39" s="168">
        <f t="shared" si="33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71">
        <f t="shared" ref="AA39:AC39" si="34">AA40+AA41</f>
        <v>0</v>
      </c>
      <c r="AB39" s="71">
        <f t="shared" si="34"/>
        <v>0</v>
      </c>
      <c r="AC39" s="71">
        <f t="shared" si="34"/>
        <v>0</v>
      </c>
    </row>
    <row r="40" spans="1:29" ht="31.2">
      <c r="A40" s="79" t="s">
        <v>68</v>
      </c>
      <c r="B40" s="80" t="s">
        <v>214</v>
      </c>
      <c r="C40" s="81">
        <v>139</v>
      </c>
      <c r="D40" s="81"/>
      <c r="E40" s="168">
        <f t="shared" si="33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71"/>
      <c r="AB40" s="71"/>
      <c r="AC40" s="71"/>
    </row>
    <row r="41" spans="1:29" ht="18">
      <c r="A41" s="79"/>
      <c r="B41" s="80"/>
      <c r="C41" s="81"/>
      <c r="D41" s="81"/>
      <c r="E41" s="168">
        <f t="shared" si="33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71"/>
      <c r="AB41" s="71"/>
      <c r="AC41" s="71"/>
    </row>
    <row r="42" spans="1:29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C42" si="35">+F43+F46+F47+F48</f>
        <v>0</v>
      </c>
      <c r="G42" s="167">
        <f t="shared" si="35"/>
        <v>0</v>
      </c>
      <c r="H42" s="167">
        <f t="shared" si="35"/>
        <v>0</v>
      </c>
      <c r="I42" s="167">
        <f t="shared" ref="I42" si="36">+I43+I46+I47+I48</f>
        <v>0</v>
      </c>
      <c r="J42" s="167">
        <f t="shared" ref="J42:V42" si="37">+J43+J46+J47+J48</f>
        <v>0</v>
      </c>
      <c r="K42" s="167">
        <f t="shared" si="37"/>
        <v>0</v>
      </c>
      <c r="L42" s="167">
        <f t="shared" si="37"/>
        <v>0</v>
      </c>
      <c r="M42" s="167">
        <f t="shared" si="37"/>
        <v>0</v>
      </c>
      <c r="N42" s="167">
        <f t="shared" si="37"/>
        <v>0</v>
      </c>
      <c r="O42" s="167">
        <f t="shared" si="37"/>
        <v>0</v>
      </c>
      <c r="P42" s="167">
        <f t="shared" si="37"/>
        <v>0</v>
      </c>
      <c r="Q42" s="167">
        <f t="shared" ref="Q42:S42" si="38">+Q43+Q46+Q47+Q48</f>
        <v>0</v>
      </c>
      <c r="R42" s="167">
        <f t="shared" si="38"/>
        <v>0</v>
      </c>
      <c r="S42" s="167">
        <f t="shared" si="38"/>
        <v>0</v>
      </c>
      <c r="T42" s="167">
        <f t="shared" ref="T42:U42" si="39">+T43+T46+T47+T48</f>
        <v>0</v>
      </c>
      <c r="U42" s="167">
        <f t="shared" si="39"/>
        <v>0</v>
      </c>
      <c r="V42" s="167">
        <f t="shared" si="37"/>
        <v>0</v>
      </c>
      <c r="W42" s="167">
        <f t="shared" si="35"/>
        <v>0</v>
      </c>
      <c r="X42" s="167">
        <f t="shared" si="35"/>
        <v>0</v>
      </c>
      <c r="Y42" s="167">
        <f t="shared" si="35"/>
        <v>0</v>
      </c>
      <c r="Z42" s="167">
        <f t="shared" si="35"/>
        <v>0</v>
      </c>
      <c r="AA42" s="72">
        <f t="shared" si="35"/>
        <v>0</v>
      </c>
      <c r="AB42" s="72">
        <f t="shared" si="35"/>
        <v>0</v>
      </c>
      <c r="AC42" s="72">
        <f t="shared" si="35"/>
        <v>0</v>
      </c>
    </row>
    <row r="43" spans="1:29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40">SUM(F43:AC43)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71"/>
      <c r="AB43" s="71"/>
      <c r="AC43" s="71"/>
    </row>
    <row r="44" spans="1:29" ht="46.8">
      <c r="A44" s="62" t="s">
        <v>99</v>
      </c>
      <c r="B44" s="69" t="s">
        <v>73</v>
      </c>
      <c r="C44" s="70">
        <v>321</v>
      </c>
      <c r="D44" s="138"/>
      <c r="E44" s="168">
        <f t="shared" si="40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71"/>
      <c r="AB44" s="71"/>
      <c r="AC44" s="71"/>
    </row>
    <row r="45" spans="1:29" ht="18">
      <c r="A45" s="62"/>
      <c r="B45" s="69"/>
      <c r="C45" s="70"/>
      <c r="D45" s="138"/>
      <c r="E45" s="168">
        <f t="shared" si="40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71"/>
      <c r="AB45" s="71"/>
      <c r="AC45" s="71"/>
    </row>
    <row r="46" spans="1:29" ht="31.2">
      <c r="A46" s="62" t="s">
        <v>74</v>
      </c>
      <c r="B46" s="69" t="s">
        <v>75</v>
      </c>
      <c r="C46" s="70">
        <v>340</v>
      </c>
      <c r="D46" s="138"/>
      <c r="E46" s="168">
        <f t="shared" si="40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71"/>
      <c r="AB46" s="71"/>
      <c r="AC46" s="71"/>
    </row>
    <row r="47" spans="1:29" ht="46.8">
      <c r="A47" s="62" t="s">
        <v>77</v>
      </c>
      <c r="B47" s="69" t="s">
        <v>76</v>
      </c>
      <c r="C47" s="70">
        <v>350</v>
      </c>
      <c r="D47" s="138"/>
      <c r="E47" s="168">
        <f t="shared" si="40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71"/>
      <c r="AB47" s="71"/>
      <c r="AC47" s="71"/>
    </row>
    <row r="48" spans="1:29" ht="18">
      <c r="A48" s="73" t="s">
        <v>215</v>
      </c>
      <c r="B48" s="69" t="s">
        <v>78</v>
      </c>
      <c r="C48" s="70">
        <v>360</v>
      </c>
      <c r="D48" s="138"/>
      <c r="E48" s="168">
        <f t="shared" si="40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71"/>
      <c r="AB48" s="71"/>
      <c r="AC48" s="71"/>
    </row>
    <row r="49" spans="1:34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197430.3</v>
      </c>
      <c r="F49" s="167">
        <f>+F50+F51+F52</f>
        <v>196590</v>
      </c>
      <c r="G49" s="167">
        <f>+G50+G51+G52</f>
        <v>0</v>
      </c>
      <c r="H49" s="167">
        <f t="shared" ref="H49:AC49" si="41">+H50+H51+H52</f>
        <v>0</v>
      </c>
      <c r="I49" s="167">
        <f t="shared" ref="I49" si="42">+I50+I51+I52</f>
        <v>0</v>
      </c>
      <c r="J49" s="167">
        <f t="shared" ref="J49:V49" si="43">+J50+J51+J52</f>
        <v>0</v>
      </c>
      <c r="K49" s="167">
        <f t="shared" si="43"/>
        <v>0</v>
      </c>
      <c r="L49" s="167">
        <f t="shared" si="43"/>
        <v>0</v>
      </c>
      <c r="M49" s="167">
        <f t="shared" si="43"/>
        <v>0</v>
      </c>
      <c r="N49" s="167">
        <f t="shared" si="43"/>
        <v>0</v>
      </c>
      <c r="O49" s="167">
        <f t="shared" si="43"/>
        <v>0</v>
      </c>
      <c r="P49" s="167">
        <f t="shared" ref="P49:S49" si="44">+P50+P51+P52</f>
        <v>0</v>
      </c>
      <c r="Q49" s="167">
        <f t="shared" si="44"/>
        <v>0</v>
      </c>
      <c r="R49" s="167">
        <f t="shared" si="44"/>
        <v>0</v>
      </c>
      <c r="S49" s="167">
        <f t="shared" si="44"/>
        <v>0</v>
      </c>
      <c r="T49" s="167">
        <f t="shared" ref="T49:U49" si="45">+T50+T51+T52</f>
        <v>0</v>
      </c>
      <c r="U49" s="167">
        <f t="shared" si="45"/>
        <v>0</v>
      </c>
      <c r="V49" s="167">
        <f t="shared" si="43"/>
        <v>0</v>
      </c>
      <c r="W49" s="167">
        <f t="shared" si="41"/>
        <v>840.3</v>
      </c>
      <c r="X49" s="167">
        <f t="shared" si="41"/>
        <v>0</v>
      </c>
      <c r="Y49" s="167">
        <f t="shared" si="41"/>
        <v>0</v>
      </c>
      <c r="Z49" s="167">
        <f t="shared" si="41"/>
        <v>0</v>
      </c>
      <c r="AA49" s="72">
        <f t="shared" si="41"/>
        <v>0</v>
      </c>
      <c r="AB49" s="72">
        <f t="shared" si="41"/>
        <v>0</v>
      </c>
      <c r="AC49" s="72">
        <f t="shared" si="41"/>
        <v>0</v>
      </c>
    </row>
    <row r="50" spans="1:34" ht="31.2">
      <c r="A50" s="62" t="s">
        <v>81</v>
      </c>
      <c r="B50" s="69" t="s">
        <v>82</v>
      </c>
      <c r="C50" s="70">
        <v>851</v>
      </c>
      <c r="D50" s="138"/>
      <c r="E50" s="168">
        <f>SUM(F50:AC50)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71"/>
      <c r="AB50" s="71"/>
      <c r="AC50" s="71"/>
    </row>
    <row r="51" spans="1:34" ht="31.2">
      <c r="A51" s="62" t="s">
        <v>84</v>
      </c>
      <c r="B51" s="69" t="s">
        <v>83</v>
      </c>
      <c r="C51" s="70">
        <v>852</v>
      </c>
      <c r="D51" s="138"/>
      <c r="E51" s="168">
        <f>SUM(F51:AC51)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>
        <v>0</v>
      </c>
      <c r="X51" s="169"/>
      <c r="Y51" s="169"/>
      <c r="Z51" s="169"/>
      <c r="AA51" s="71"/>
      <c r="AB51" s="71"/>
      <c r="AC51" s="71"/>
    </row>
    <row r="52" spans="1:34" ht="18">
      <c r="A52" s="62" t="s">
        <v>85</v>
      </c>
      <c r="B52" s="69" t="s">
        <v>86</v>
      </c>
      <c r="C52" s="70">
        <v>853</v>
      </c>
      <c r="D52" s="138"/>
      <c r="E52" s="168">
        <f>SUM(F52:AC52)</f>
        <v>840.3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>
        <v>840.3</v>
      </c>
      <c r="X52" s="169"/>
      <c r="Y52" s="169"/>
      <c r="Z52" s="169"/>
      <c r="AA52" s="71"/>
      <c r="AB52" s="71"/>
      <c r="AC52" s="71"/>
    </row>
    <row r="53" spans="1:34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C53" si="46">+F57+F58+F59</f>
        <v>0</v>
      </c>
      <c r="G53" s="167">
        <f t="shared" si="46"/>
        <v>0</v>
      </c>
      <c r="H53" s="167">
        <f t="shared" si="46"/>
        <v>0</v>
      </c>
      <c r="I53" s="167">
        <f t="shared" ref="I53" si="47">+I57+I58+I59</f>
        <v>0</v>
      </c>
      <c r="J53" s="167">
        <f t="shared" ref="J53:V53" si="48">+J57+J58+J59</f>
        <v>0</v>
      </c>
      <c r="K53" s="167">
        <f t="shared" si="48"/>
        <v>0</v>
      </c>
      <c r="L53" s="167">
        <f t="shared" si="48"/>
        <v>0</v>
      </c>
      <c r="M53" s="167">
        <f t="shared" si="48"/>
        <v>0</v>
      </c>
      <c r="N53" s="167">
        <f t="shared" si="48"/>
        <v>0</v>
      </c>
      <c r="O53" s="167">
        <f t="shared" si="48"/>
        <v>0</v>
      </c>
      <c r="P53" s="167">
        <f t="shared" ref="P53:S53" si="49">+P57+P58+P59</f>
        <v>0</v>
      </c>
      <c r="Q53" s="167">
        <f t="shared" si="49"/>
        <v>0</v>
      </c>
      <c r="R53" s="167">
        <f t="shared" si="49"/>
        <v>0</v>
      </c>
      <c r="S53" s="167">
        <f t="shared" si="49"/>
        <v>0</v>
      </c>
      <c r="T53" s="167">
        <f t="shared" ref="T53:U53" si="50">+T57+T58+T59</f>
        <v>0</v>
      </c>
      <c r="U53" s="167">
        <f t="shared" si="50"/>
        <v>0</v>
      </c>
      <c r="V53" s="167">
        <f t="shared" si="48"/>
        <v>0</v>
      </c>
      <c r="W53" s="167">
        <f t="shared" si="46"/>
        <v>0</v>
      </c>
      <c r="X53" s="167">
        <f t="shared" si="46"/>
        <v>0</v>
      </c>
      <c r="Y53" s="167">
        <f t="shared" si="46"/>
        <v>0</v>
      </c>
      <c r="Z53" s="167">
        <f t="shared" si="46"/>
        <v>0</v>
      </c>
      <c r="AA53" s="72">
        <f t="shared" si="46"/>
        <v>0</v>
      </c>
      <c r="AB53" s="72">
        <f t="shared" si="46"/>
        <v>0</v>
      </c>
      <c r="AC53" s="72">
        <f t="shared" si="46"/>
        <v>0</v>
      </c>
    </row>
    <row r="54" spans="1:34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51">SUM(F54:AC54)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83"/>
      <c r="AB54" s="83"/>
      <c r="AC54" s="83"/>
    </row>
    <row r="55" spans="1:34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51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83"/>
      <c r="AB55" s="83"/>
      <c r="AC55" s="83"/>
    </row>
    <row r="56" spans="1:34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51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83"/>
      <c r="AB56" s="83"/>
      <c r="AC56" s="83"/>
    </row>
    <row r="57" spans="1:34" ht="31.2">
      <c r="A57" s="79" t="s">
        <v>219</v>
      </c>
      <c r="B57" s="80" t="s">
        <v>220</v>
      </c>
      <c r="C57" s="81">
        <v>810</v>
      </c>
      <c r="D57" s="138"/>
      <c r="E57" s="168">
        <f t="shared" si="51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71"/>
      <c r="AB57" s="71"/>
      <c r="AC57" s="71"/>
    </row>
    <row r="58" spans="1:34" ht="18">
      <c r="A58" s="79" t="s">
        <v>91</v>
      </c>
      <c r="B58" s="80" t="s">
        <v>221</v>
      </c>
      <c r="C58" s="81">
        <v>862</v>
      </c>
      <c r="D58" s="138"/>
      <c r="E58" s="168">
        <f t="shared" si="51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71"/>
      <c r="AB58" s="71"/>
      <c r="AC58" s="71"/>
    </row>
    <row r="59" spans="1:34" ht="31.2">
      <c r="A59" s="79" t="s">
        <v>92</v>
      </c>
      <c r="B59" s="80" t="s">
        <v>222</v>
      </c>
      <c r="C59" s="81">
        <v>863</v>
      </c>
      <c r="D59" s="138"/>
      <c r="E59" s="168">
        <f t="shared" si="51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71"/>
      <c r="AB59" s="71"/>
      <c r="AC59" s="71"/>
    </row>
    <row r="60" spans="1:34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151000</v>
      </c>
      <c r="F60" s="167">
        <f t="shared" ref="F60:AC60" si="52">+F61</f>
        <v>0</v>
      </c>
      <c r="G60" s="167">
        <f t="shared" si="52"/>
        <v>0</v>
      </c>
      <c r="H60" s="167">
        <f t="shared" si="52"/>
        <v>0</v>
      </c>
      <c r="I60" s="167">
        <f t="shared" si="52"/>
        <v>0</v>
      </c>
      <c r="J60" s="167">
        <f t="shared" si="52"/>
        <v>0</v>
      </c>
      <c r="K60" s="167">
        <f t="shared" si="52"/>
        <v>0</v>
      </c>
      <c r="L60" s="167">
        <f t="shared" si="52"/>
        <v>0</v>
      </c>
      <c r="M60" s="167">
        <f t="shared" si="52"/>
        <v>0</v>
      </c>
      <c r="N60" s="167">
        <f t="shared" si="52"/>
        <v>0</v>
      </c>
      <c r="O60" s="167">
        <f t="shared" si="52"/>
        <v>0</v>
      </c>
      <c r="P60" s="167">
        <f t="shared" si="52"/>
        <v>0</v>
      </c>
      <c r="Q60" s="167">
        <f t="shared" si="52"/>
        <v>0</v>
      </c>
      <c r="R60" s="167">
        <f t="shared" si="52"/>
        <v>0</v>
      </c>
      <c r="S60" s="167">
        <f t="shared" si="52"/>
        <v>0</v>
      </c>
      <c r="T60" s="167">
        <f t="shared" si="52"/>
        <v>0</v>
      </c>
      <c r="U60" s="167">
        <f t="shared" si="52"/>
        <v>0</v>
      </c>
      <c r="V60" s="167">
        <f t="shared" si="52"/>
        <v>0</v>
      </c>
      <c r="W60" s="167">
        <f t="shared" si="52"/>
        <v>151000</v>
      </c>
      <c r="X60" s="167">
        <f t="shared" si="52"/>
        <v>0</v>
      </c>
      <c r="Y60" s="167">
        <f t="shared" si="52"/>
        <v>0</v>
      </c>
      <c r="Z60" s="167">
        <f t="shared" si="52"/>
        <v>0</v>
      </c>
      <c r="AA60" s="72">
        <f t="shared" si="52"/>
        <v>0</v>
      </c>
      <c r="AB60" s="72">
        <f t="shared" si="52"/>
        <v>0</v>
      </c>
      <c r="AC60" s="72">
        <f t="shared" si="52"/>
        <v>0</v>
      </c>
    </row>
    <row r="61" spans="1:34" ht="31.2">
      <c r="A61" s="62" t="s">
        <v>98</v>
      </c>
      <c r="B61" s="69" t="s">
        <v>97</v>
      </c>
      <c r="C61" s="70">
        <v>831</v>
      </c>
      <c r="D61" s="138"/>
      <c r="E61" s="168">
        <f>SUM(F61:AC61)</f>
        <v>151000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>
        <v>151000</v>
      </c>
      <c r="X61" s="169"/>
      <c r="Y61" s="169"/>
      <c r="Z61" s="169"/>
      <c r="AA61" s="71"/>
      <c r="AB61" s="71"/>
      <c r="AC61" s="71"/>
    </row>
    <row r="62" spans="1:34" ht="17.399999999999999">
      <c r="A62" s="59" t="s">
        <v>100</v>
      </c>
      <c r="B62" s="67" t="s">
        <v>94</v>
      </c>
      <c r="C62" s="68" t="s">
        <v>19</v>
      </c>
      <c r="D62" s="77"/>
      <c r="E62" s="167">
        <f>SUM(F62:Z62)</f>
        <v>11195082.689999999</v>
      </c>
      <c r="F62" s="167">
        <f>F63+F65+F66+F72+F73</f>
        <v>4046499.79</v>
      </c>
      <c r="G62" s="167">
        <f>G63+G65+G66+G72+G73</f>
        <v>732400</v>
      </c>
      <c r="H62" s="167">
        <f t="shared" ref="H62:Z62" si="53">H63+H65+H66+H72+H73</f>
        <v>85700</v>
      </c>
      <c r="I62" s="167">
        <f t="shared" ref="I62" si="54">I63+I65+I66+I72+I73</f>
        <v>1370000</v>
      </c>
      <c r="J62" s="167">
        <f t="shared" si="53"/>
        <v>0</v>
      </c>
      <c r="K62" s="167">
        <f t="shared" si="53"/>
        <v>188150</v>
      </c>
      <c r="L62" s="167">
        <f t="shared" si="53"/>
        <v>280000</v>
      </c>
      <c r="M62" s="167">
        <f t="shared" si="53"/>
        <v>26100</v>
      </c>
      <c r="N62" s="167">
        <f t="shared" si="53"/>
        <v>2500000</v>
      </c>
      <c r="O62" s="167">
        <f t="shared" si="53"/>
        <v>254100</v>
      </c>
      <c r="P62" s="167">
        <f t="shared" si="53"/>
        <v>693200</v>
      </c>
      <c r="Q62" s="167">
        <f t="shared" ref="Q62:S62" si="55">Q63+Q65+Q66+Q72+Q73</f>
        <v>0</v>
      </c>
      <c r="R62" s="167">
        <f t="shared" si="55"/>
        <v>45200</v>
      </c>
      <c r="S62" s="167">
        <f t="shared" si="55"/>
        <v>107200</v>
      </c>
      <c r="T62" s="167">
        <f t="shared" ref="T62:U62" si="56">T63+T65+T66+T72+T73</f>
        <v>200000</v>
      </c>
      <c r="U62" s="167">
        <f t="shared" si="56"/>
        <v>407460</v>
      </c>
      <c r="V62" s="167">
        <f t="shared" si="53"/>
        <v>0</v>
      </c>
      <c r="W62" s="167">
        <f t="shared" si="53"/>
        <v>259072.9</v>
      </c>
      <c r="X62" s="167">
        <f t="shared" si="53"/>
        <v>0</v>
      </c>
      <c r="Y62" s="167">
        <f t="shared" si="53"/>
        <v>0</v>
      </c>
      <c r="Z62" s="167">
        <f t="shared" si="53"/>
        <v>0</v>
      </c>
      <c r="AA62" s="72">
        <f t="shared" ref="AA62:AC62" si="57">+AA63+AA64+AA65+AA66+AA74</f>
        <v>0</v>
      </c>
      <c r="AB62" s="72">
        <f t="shared" si="57"/>
        <v>0</v>
      </c>
      <c r="AC62" s="72">
        <f t="shared" si="57"/>
        <v>0</v>
      </c>
      <c r="AD62" s="95" t="s">
        <v>244</v>
      </c>
    </row>
    <row r="63" spans="1:34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SUM(F63:AC63)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71"/>
      <c r="AB63" s="71"/>
      <c r="AC63" s="71"/>
      <c r="AF63" s="28"/>
      <c r="AG63" s="28"/>
      <c r="AH63" s="34"/>
    </row>
    <row r="64" spans="1:34" ht="18" hidden="1">
      <c r="A64" s="62"/>
      <c r="B64" s="69"/>
      <c r="C64" s="70"/>
      <c r="D64" s="138"/>
      <c r="E64" s="168">
        <f>SUM(F64:AC64)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71"/>
      <c r="AB64" s="71"/>
      <c r="AC64" s="71"/>
      <c r="AF64" s="28"/>
      <c r="AG64" s="28"/>
      <c r="AH64" s="28"/>
    </row>
    <row r="65" spans="1:34" ht="31.2">
      <c r="A65" s="62" t="s">
        <v>103</v>
      </c>
      <c r="B65" s="69" t="s">
        <v>102</v>
      </c>
      <c r="C65" s="70">
        <v>243</v>
      </c>
      <c r="D65" s="138"/>
      <c r="E65" s="168">
        <f>SUM(F65:AC65)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71"/>
      <c r="AB65" s="71"/>
      <c r="AC65" s="71"/>
      <c r="AF65" s="28"/>
      <c r="AG65" s="28"/>
      <c r="AH65" s="28"/>
    </row>
    <row r="66" spans="1:34" ht="17.399999999999999">
      <c r="A66" s="85" t="s">
        <v>104</v>
      </c>
      <c r="B66" s="86" t="s">
        <v>105</v>
      </c>
      <c r="C66" s="87">
        <v>244</v>
      </c>
      <c r="D66" s="141"/>
      <c r="E66" s="167">
        <f>SUM(F66:AC66)</f>
        <v>8530638.6699999999</v>
      </c>
      <c r="F66" s="167">
        <f>F68+F69+F70+809251.92</f>
        <v>1382055.77</v>
      </c>
      <c r="G66" s="167">
        <f>G68+G69+G70</f>
        <v>732400</v>
      </c>
      <c r="H66" s="167">
        <f t="shared" ref="H66:Y66" si="58">H68+H69+H70</f>
        <v>85700</v>
      </c>
      <c r="I66" s="167">
        <f>I68+I69+I70</f>
        <v>1370000</v>
      </c>
      <c r="J66" s="167">
        <f>267454.21+J68+J70-10697.89-256756.32</f>
        <v>0</v>
      </c>
      <c r="K66" s="167">
        <f>117614.04+70535.96</f>
        <v>188150</v>
      </c>
      <c r="L66" s="167">
        <f>L68+L70+200000</f>
        <v>280000</v>
      </c>
      <c r="M66" s="167">
        <v>26100</v>
      </c>
      <c r="N66" s="167">
        <v>2500000</v>
      </c>
      <c r="O66" s="167">
        <f>O68+O70</f>
        <v>254100</v>
      </c>
      <c r="P66" s="167">
        <f>P68+P69+P70</f>
        <v>693200</v>
      </c>
      <c r="Q66" s="167">
        <f t="shared" ref="Q66:S66" si="59">Q68+Q69+Q70</f>
        <v>0</v>
      </c>
      <c r="R66" s="167">
        <f t="shared" si="59"/>
        <v>45200</v>
      </c>
      <c r="S66" s="167">
        <f t="shared" si="59"/>
        <v>107200</v>
      </c>
      <c r="T66" s="167">
        <f>T68+T69+T70+200000</f>
        <v>200000</v>
      </c>
      <c r="U66" s="167">
        <f>U68+U69+U70+407460</f>
        <v>407460</v>
      </c>
      <c r="V66" s="167">
        <v>0</v>
      </c>
      <c r="W66" s="167">
        <f>W68+W69+W70+2748.71</f>
        <v>259072.9</v>
      </c>
      <c r="X66" s="167">
        <f>X68+X69+X70</f>
        <v>0</v>
      </c>
      <c r="Y66" s="167">
        <f t="shared" si="58"/>
        <v>0</v>
      </c>
      <c r="Z66" s="167">
        <f>Z68+Z69+Z70</f>
        <v>0</v>
      </c>
      <c r="AA66" s="72"/>
      <c r="AB66" s="72"/>
      <c r="AC66" s="72"/>
    </row>
    <row r="67" spans="1:34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71"/>
      <c r="AB67" s="71"/>
      <c r="AC67" s="71"/>
    </row>
    <row r="68" spans="1:34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60">SUM(F68:AC68)</f>
        <v>341065</v>
      </c>
      <c r="F68" s="169">
        <v>341065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>
        <v>0</v>
      </c>
      <c r="X68" s="172"/>
      <c r="Y68" s="172"/>
      <c r="Z68" s="172"/>
      <c r="AA68" s="71"/>
      <c r="AB68" s="71"/>
      <c r="AC68" s="71"/>
    </row>
    <row r="69" spans="1:34" ht="18">
      <c r="A69" s="88" t="s">
        <v>124</v>
      </c>
      <c r="B69" s="69" t="s">
        <v>128</v>
      </c>
      <c r="C69" s="70">
        <v>244</v>
      </c>
      <c r="D69" s="138"/>
      <c r="E69" s="168">
        <f t="shared" si="6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71"/>
      <c r="AB69" s="71"/>
      <c r="AC69" s="71"/>
    </row>
    <row r="70" spans="1:34" ht="18">
      <c r="A70" s="88" t="s">
        <v>125</v>
      </c>
      <c r="B70" s="69" t="s">
        <v>129</v>
      </c>
      <c r="C70" s="70">
        <v>244</v>
      </c>
      <c r="D70" s="138"/>
      <c r="E70" s="168">
        <f t="shared" si="60"/>
        <v>3855863.04</v>
      </c>
      <c r="F70" s="169">
        <f>F71+231738.85</f>
        <v>231738.85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254100</v>
      </c>
      <c r="P70" s="169">
        <f>P71</f>
        <v>693200</v>
      </c>
      <c r="Q70" s="169">
        <f t="shared" ref="Q70:U70" si="61">Q71</f>
        <v>0</v>
      </c>
      <c r="R70" s="169">
        <f t="shared" si="61"/>
        <v>45200</v>
      </c>
      <c r="S70" s="169">
        <f t="shared" si="61"/>
        <v>107200</v>
      </c>
      <c r="T70" s="169">
        <f t="shared" si="61"/>
        <v>0</v>
      </c>
      <c r="U70" s="169">
        <f t="shared" si="61"/>
        <v>0</v>
      </c>
      <c r="V70" s="169"/>
      <c r="W70" s="169">
        <f>W71+60850</f>
        <v>256324.19</v>
      </c>
      <c r="X70" s="169"/>
      <c r="Y70" s="169"/>
      <c r="Z70" s="169"/>
      <c r="AA70" s="71"/>
      <c r="AB70" s="71"/>
      <c r="AC70" s="71"/>
    </row>
    <row r="71" spans="1:34" ht="18">
      <c r="A71" s="88" t="s">
        <v>126</v>
      </c>
      <c r="B71" s="69"/>
      <c r="C71" s="70"/>
      <c r="D71" s="138"/>
      <c r="E71" s="168">
        <f>SUM(F71:AC71)</f>
        <v>3483274.19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254100</v>
      </c>
      <c r="P71" s="169">
        <v>693200</v>
      </c>
      <c r="Q71" s="169">
        <v>0</v>
      </c>
      <c r="R71" s="169">
        <v>45200</v>
      </c>
      <c r="S71" s="169">
        <v>107200</v>
      </c>
      <c r="T71" s="169">
        <v>0</v>
      </c>
      <c r="U71" s="169">
        <v>0</v>
      </c>
      <c r="V71" s="169"/>
      <c r="W71" s="169">
        <f>148317.59+47156.6</f>
        <v>195474.19</v>
      </c>
      <c r="X71" s="169"/>
      <c r="Y71" s="169"/>
      <c r="Z71" s="169"/>
      <c r="AA71" s="71"/>
      <c r="AB71" s="71"/>
      <c r="AC71" s="71"/>
    </row>
    <row r="72" spans="1:34" ht="31.2">
      <c r="A72" s="89" t="s">
        <v>239</v>
      </c>
      <c r="B72" s="99" t="s">
        <v>122</v>
      </c>
      <c r="C72" s="100">
        <v>246</v>
      </c>
      <c r="D72" s="100"/>
      <c r="E72" s="178">
        <f t="shared" si="6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71"/>
      <c r="AB72" s="71"/>
      <c r="AC72" s="71"/>
    </row>
    <row r="73" spans="1:34" ht="18">
      <c r="A73" s="91" t="s">
        <v>236</v>
      </c>
      <c r="B73" s="87" t="s">
        <v>240</v>
      </c>
      <c r="C73" s="87">
        <v>247</v>
      </c>
      <c r="D73" s="141"/>
      <c r="E73" s="167">
        <f t="shared" si="60"/>
        <v>2664444.02</v>
      </c>
      <c r="F73" s="171">
        <v>2664444.02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71"/>
      <c r="AB73" s="71"/>
      <c r="AC73" s="71"/>
    </row>
    <row r="74" spans="1:34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C74" si="62">H75+H76</f>
        <v>0</v>
      </c>
      <c r="I74" s="168">
        <f t="shared" ref="I74" si="63">I75+I76</f>
        <v>0</v>
      </c>
      <c r="J74" s="168">
        <f t="shared" ref="J74:V74" si="64">J75+J76</f>
        <v>0</v>
      </c>
      <c r="K74" s="168">
        <f t="shared" si="64"/>
        <v>0</v>
      </c>
      <c r="L74" s="168"/>
      <c r="M74" s="168">
        <f t="shared" si="64"/>
        <v>0</v>
      </c>
      <c r="N74" s="168">
        <f t="shared" si="64"/>
        <v>0</v>
      </c>
      <c r="O74" s="168"/>
      <c r="P74" s="168">
        <f t="shared" ref="P74:S74" si="65">P75+P76</f>
        <v>0</v>
      </c>
      <c r="Q74" s="168">
        <f t="shared" si="65"/>
        <v>0</v>
      </c>
      <c r="R74" s="168">
        <f t="shared" si="65"/>
        <v>0</v>
      </c>
      <c r="S74" s="168">
        <f t="shared" si="65"/>
        <v>0</v>
      </c>
      <c r="T74" s="168">
        <f t="shared" ref="T74:U74" si="66">T75+T76</f>
        <v>0</v>
      </c>
      <c r="U74" s="168">
        <f t="shared" si="66"/>
        <v>0</v>
      </c>
      <c r="V74" s="168">
        <f t="shared" si="64"/>
        <v>0</v>
      </c>
      <c r="W74" s="168">
        <f t="shared" si="62"/>
        <v>0</v>
      </c>
      <c r="X74" s="168">
        <f t="shared" si="62"/>
        <v>0</v>
      </c>
      <c r="Y74" s="168">
        <f t="shared" si="62"/>
        <v>0</v>
      </c>
      <c r="Z74" s="168">
        <f t="shared" si="62"/>
        <v>0</v>
      </c>
      <c r="AA74" s="66">
        <f t="shared" si="62"/>
        <v>0</v>
      </c>
      <c r="AB74" s="66">
        <f t="shared" si="62"/>
        <v>0</v>
      </c>
      <c r="AC74" s="66">
        <f t="shared" si="62"/>
        <v>0</v>
      </c>
    </row>
    <row r="75" spans="1:34" ht="46.8">
      <c r="A75" s="62" t="s">
        <v>106</v>
      </c>
      <c r="B75" s="90" t="s">
        <v>242</v>
      </c>
      <c r="C75" s="70">
        <v>406</v>
      </c>
      <c r="D75" s="138"/>
      <c r="E75" s="168">
        <f>SUM(F75:AC75)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71"/>
      <c r="AB75" s="71"/>
      <c r="AC75" s="71"/>
    </row>
    <row r="76" spans="1:34" ht="31.2">
      <c r="A76" s="62" t="s">
        <v>107</v>
      </c>
      <c r="B76" s="90" t="s">
        <v>243</v>
      </c>
      <c r="C76" s="70">
        <v>407</v>
      </c>
      <c r="D76" s="138"/>
      <c r="E76" s="168">
        <f>SUM(F76:AC76)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71"/>
      <c r="AB76" s="71"/>
      <c r="AC76" s="71"/>
    </row>
    <row r="77" spans="1:34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21"/>
      <c r="AB77" s="121"/>
      <c r="AC77" s="121"/>
    </row>
    <row r="78" spans="1:34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C78" si="67">F79+F80+F81</f>
        <v>0</v>
      </c>
      <c r="G78" s="167">
        <f t="shared" si="67"/>
        <v>0</v>
      </c>
      <c r="H78" s="167">
        <f t="shared" si="67"/>
        <v>0</v>
      </c>
      <c r="I78" s="167">
        <f t="shared" ref="I78" si="68">I79+I80+I81</f>
        <v>0</v>
      </c>
      <c r="J78" s="167">
        <f t="shared" ref="J78:V78" si="69">J79+J80+J81</f>
        <v>0</v>
      </c>
      <c r="K78" s="167">
        <f t="shared" si="69"/>
        <v>0</v>
      </c>
      <c r="L78" s="167"/>
      <c r="M78" s="167">
        <f t="shared" si="69"/>
        <v>0</v>
      </c>
      <c r="N78" s="167">
        <f t="shared" si="69"/>
        <v>0</v>
      </c>
      <c r="O78" s="167"/>
      <c r="P78" s="167">
        <f t="shared" ref="P78:S78" si="70">P79+P80+P81</f>
        <v>0</v>
      </c>
      <c r="Q78" s="167">
        <f t="shared" si="70"/>
        <v>0</v>
      </c>
      <c r="R78" s="167">
        <f t="shared" si="70"/>
        <v>0</v>
      </c>
      <c r="S78" s="167">
        <f t="shared" si="70"/>
        <v>0</v>
      </c>
      <c r="T78" s="167">
        <f t="shared" ref="T78:U78" si="71">T79+T80+T81</f>
        <v>0</v>
      </c>
      <c r="U78" s="167">
        <f t="shared" si="71"/>
        <v>0</v>
      </c>
      <c r="V78" s="167">
        <f t="shared" si="69"/>
        <v>0</v>
      </c>
      <c r="W78" s="167">
        <f t="shared" si="67"/>
        <v>0</v>
      </c>
      <c r="X78" s="167">
        <f t="shared" si="67"/>
        <v>0</v>
      </c>
      <c r="Y78" s="167">
        <f t="shared" si="67"/>
        <v>0</v>
      </c>
      <c r="Z78" s="167">
        <f t="shared" si="67"/>
        <v>0</v>
      </c>
      <c r="AA78" s="72">
        <f t="shared" si="67"/>
        <v>0</v>
      </c>
      <c r="AB78" s="72">
        <f t="shared" si="67"/>
        <v>0</v>
      </c>
      <c r="AC78" s="72">
        <f t="shared" si="67"/>
        <v>0</v>
      </c>
    </row>
    <row r="79" spans="1:34" ht="31.2">
      <c r="A79" s="62" t="s">
        <v>111</v>
      </c>
      <c r="B79" s="69" t="s">
        <v>110</v>
      </c>
      <c r="C79" s="70"/>
      <c r="D79" s="138"/>
      <c r="E79" s="168">
        <f>SUM(F79:AC79)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71"/>
      <c r="AB79" s="71"/>
      <c r="AC79" s="71"/>
    </row>
    <row r="80" spans="1:34" ht="18">
      <c r="A80" s="62" t="s">
        <v>112</v>
      </c>
      <c r="B80" s="69" t="s">
        <v>113</v>
      </c>
      <c r="C80" s="70"/>
      <c r="D80" s="138"/>
      <c r="E80" s="168">
        <f>SUM(F80:AC80)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71"/>
      <c r="AB80" s="71"/>
      <c r="AC80" s="71"/>
    </row>
    <row r="81" spans="1:29" ht="18">
      <c r="A81" s="62" t="s">
        <v>115</v>
      </c>
      <c r="B81" s="69" t="s">
        <v>114</v>
      </c>
      <c r="C81" s="70"/>
      <c r="D81" s="138"/>
      <c r="E81" s="168">
        <f>SUM(F81:AC81)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71"/>
      <c r="AB81" s="71"/>
      <c r="AC81" s="71"/>
    </row>
    <row r="82" spans="1:29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C82" si="72">F83</f>
        <v>0</v>
      </c>
      <c r="G82" s="167">
        <f t="shared" si="72"/>
        <v>0</v>
      </c>
      <c r="H82" s="167">
        <f t="shared" si="72"/>
        <v>0</v>
      </c>
      <c r="I82" s="167">
        <f t="shared" si="72"/>
        <v>0</v>
      </c>
      <c r="J82" s="167">
        <f t="shared" si="72"/>
        <v>0</v>
      </c>
      <c r="K82" s="167">
        <f t="shared" si="72"/>
        <v>0</v>
      </c>
      <c r="L82" s="167"/>
      <c r="M82" s="167">
        <f t="shared" si="72"/>
        <v>0</v>
      </c>
      <c r="N82" s="167">
        <f t="shared" si="72"/>
        <v>0</v>
      </c>
      <c r="O82" s="167"/>
      <c r="P82" s="167">
        <f t="shared" si="72"/>
        <v>0</v>
      </c>
      <c r="Q82" s="167">
        <f t="shared" si="72"/>
        <v>0</v>
      </c>
      <c r="R82" s="167">
        <f t="shared" si="72"/>
        <v>0</v>
      </c>
      <c r="S82" s="167">
        <f t="shared" si="72"/>
        <v>0</v>
      </c>
      <c r="T82" s="167">
        <f t="shared" si="72"/>
        <v>0</v>
      </c>
      <c r="U82" s="167">
        <f t="shared" si="72"/>
        <v>0</v>
      </c>
      <c r="V82" s="167">
        <f t="shared" si="72"/>
        <v>0</v>
      </c>
      <c r="W82" s="167">
        <f t="shared" si="72"/>
        <v>0</v>
      </c>
      <c r="X82" s="167">
        <f t="shared" si="72"/>
        <v>0</v>
      </c>
      <c r="Y82" s="167">
        <f t="shared" si="72"/>
        <v>0</v>
      </c>
      <c r="Z82" s="167">
        <f t="shared" si="72"/>
        <v>0</v>
      </c>
      <c r="AA82" s="72">
        <f t="shared" si="72"/>
        <v>0</v>
      </c>
      <c r="AB82" s="72">
        <f t="shared" si="72"/>
        <v>0</v>
      </c>
      <c r="AC82" s="72">
        <f t="shared" si="72"/>
        <v>0</v>
      </c>
    </row>
    <row r="83" spans="1:29" ht="31.2">
      <c r="A83" s="62" t="s">
        <v>119</v>
      </c>
      <c r="B83" s="69" t="s">
        <v>118</v>
      </c>
      <c r="C83" s="70">
        <v>610</v>
      </c>
      <c r="D83" s="138"/>
      <c r="E83" s="169">
        <f>SUM(F83:AC83)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71"/>
      <c r="AB83" s="71"/>
      <c r="AC83" s="71"/>
    </row>
  </sheetData>
  <mergeCells count="10">
    <mergeCell ref="A1:AB1"/>
    <mergeCell ref="D2:D3"/>
    <mergeCell ref="C2:C3"/>
    <mergeCell ref="B2:B3"/>
    <mergeCell ref="A2:A3"/>
    <mergeCell ref="E2:E3"/>
    <mergeCell ref="F2:F3"/>
    <mergeCell ref="W2:AB2"/>
    <mergeCell ref="V2:V3"/>
    <mergeCell ref="G2:S2"/>
  </mergeCells>
  <pageMargins left="0.32" right="0.39" top="0.33" bottom="0.32" header="0.31496062992125984" footer="0.31496062992125984"/>
  <pageSetup paperSize="9"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9" t="s">
        <v>273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3" t="s">
        <v>162</v>
      </c>
      <c r="H2" s="209"/>
      <c r="I2" s="209"/>
      <c r="J2" s="209"/>
      <c r="K2" s="210"/>
      <c r="L2" s="206" t="s">
        <v>163</v>
      </c>
      <c r="M2" s="202" t="s">
        <v>272</v>
      </c>
      <c r="N2" s="202"/>
      <c r="O2" s="202"/>
      <c r="P2" s="202"/>
      <c r="Q2" s="202"/>
      <c r="R2" s="202"/>
    </row>
    <row r="3" spans="1:19" s="4" customFormat="1" ht="271.5" customHeight="1">
      <c r="A3" s="200"/>
      <c r="B3" s="201"/>
      <c r="C3" s="200"/>
      <c r="D3" s="200"/>
      <c r="E3" s="202"/>
      <c r="F3" s="202"/>
      <c r="G3" s="125"/>
      <c r="H3" s="125"/>
      <c r="I3" s="125"/>
      <c r="J3" s="125"/>
      <c r="K3" s="125"/>
      <c r="L3" s="207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9" t="s">
        <v>274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</row>
    <row r="2" spans="1:19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2" t="s">
        <v>192</v>
      </c>
      <c r="F2" s="202" t="s">
        <v>161</v>
      </c>
      <c r="G2" s="203" t="s">
        <v>162</v>
      </c>
      <c r="H2" s="209"/>
      <c r="I2" s="209"/>
      <c r="J2" s="209"/>
      <c r="K2" s="210"/>
      <c r="L2" s="206" t="s">
        <v>163</v>
      </c>
      <c r="M2" s="202" t="s">
        <v>272</v>
      </c>
      <c r="N2" s="202"/>
      <c r="O2" s="202"/>
      <c r="P2" s="202"/>
      <c r="Q2" s="202"/>
      <c r="R2" s="202"/>
    </row>
    <row r="3" spans="1:19" s="4" customFormat="1" ht="271.5" customHeight="1">
      <c r="A3" s="200"/>
      <c r="B3" s="201"/>
      <c r="C3" s="200"/>
      <c r="D3" s="200"/>
      <c r="E3" s="202"/>
      <c r="F3" s="202"/>
      <c r="G3" s="125"/>
      <c r="H3" s="125"/>
      <c r="I3" s="125"/>
      <c r="J3" s="125"/>
      <c r="K3" s="125"/>
      <c r="L3" s="207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11" t="s">
        <v>189</v>
      </c>
      <c r="B1" s="211"/>
      <c r="C1" s="211"/>
      <c r="D1" s="211"/>
      <c r="E1" s="211"/>
    </row>
    <row r="2" spans="1:21" s="4" customFormat="1" ht="60.6" customHeight="1">
      <c r="A2" s="200" t="s">
        <v>11</v>
      </c>
      <c r="B2" s="201" t="s">
        <v>12</v>
      </c>
      <c r="C2" s="200" t="s">
        <v>13</v>
      </c>
      <c r="D2" s="200" t="s">
        <v>200</v>
      </c>
      <c r="E2" s="200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200"/>
      <c r="B3" s="201"/>
      <c r="C3" s="200"/>
      <c r="D3" s="200"/>
      <c r="E3" s="200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22" t="s">
        <v>160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4.4" customHeight="1">
      <c r="A2" s="226" t="s">
        <v>130</v>
      </c>
      <c r="B2" s="226" t="s">
        <v>11</v>
      </c>
      <c r="C2" s="226" t="s">
        <v>131</v>
      </c>
      <c r="D2" s="226" t="s">
        <v>132</v>
      </c>
      <c r="E2" s="226" t="s">
        <v>13</v>
      </c>
      <c r="F2" s="228" t="s">
        <v>245</v>
      </c>
      <c r="G2" s="226" t="s">
        <v>16</v>
      </c>
      <c r="H2" s="226"/>
      <c r="I2" s="226"/>
      <c r="J2" s="226"/>
    </row>
    <row r="3" spans="1:10" ht="55.2">
      <c r="A3" s="227"/>
      <c r="B3" s="227"/>
      <c r="C3" s="227"/>
      <c r="D3" s="227"/>
      <c r="E3" s="227"/>
      <c r="F3" s="229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10587622.689999999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14" t="s">
        <v>134</v>
      </c>
      <c r="B6" s="21" t="s">
        <v>23</v>
      </c>
      <c r="C6" s="214">
        <v>26100</v>
      </c>
      <c r="D6" s="214" t="s">
        <v>133</v>
      </c>
      <c r="E6" s="214" t="s">
        <v>133</v>
      </c>
      <c r="F6" s="214" t="s">
        <v>133</v>
      </c>
      <c r="G6" s="224">
        <v>0</v>
      </c>
      <c r="H6" s="224"/>
      <c r="I6" s="224"/>
      <c r="J6" s="224"/>
    </row>
    <row r="7" spans="1:10" ht="158.4">
      <c r="A7" s="214"/>
      <c r="B7" s="21" t="s">
        <v>181</v>
      </c>
      <c r="C7" s="214"/>
      <c r="D7" s="214"/>
      <c r="E7" s="214"/>
      <c r="F7" s="214"/>
      <c r="G7" s="224"/>
      <c r="H7" s="224"/>
      <c r="I7" s="224"/>
      <c r="J7" s="224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10587622.689999999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25" t="s">
        <v>193</v>
      </c>
      <c r="B15" s="19" t="s">
        <v>23</v>
      </c>
      <c r="C15" s="212">
        <v>26410</v>
      </c>
      <c r="D15" s="212" t="s">
        <v>133</v>
      </c>
      <c r="E15" s="212" t="s">
        <v>133</v>
      </c>
      <c r="F15" s="212" t="s">
        <v>133</v>
      </c>
      <c r="G15" s="213">
        <f>+G17+G19</f>
        <v>4046499.79</v>
      </c>
      <c r="H15" s="213">
        <f t="shared" ref="H15:J15" si="1">+H17+H19</f>
        <v>0</v>
      </c>
      <c r="I15" s="213">
        <f t="shared" si="1"/>
        <v>0</v>
      </c>
      <c r="J15" s="213">
        <f t="shared" si="1"/>
        <v>0</v>
      </c>
    </row>
    <row r="16" spans="1:10" ht="27.6">
      <c r="A16" s="225"/>
      <c r="B16" s="19" t="s">
        <v>138</v>
      </c>
      <c r="C16" s="212"/>
      <c r="D16" s="212"/>
      <c r="E16" s="212"/>
      <c r="F16" s="212"/>
      <c r="G16" s="213"/>
      <c r="H16" s="213"/>
      <c r="I16" s="213"/>
      <c r="J16" s="213"/>
    </row>
    <row r="17" spans="1:11">
      <c r="A17" s="219" t="s">
        <v>139</v>
      </c>
      <c r="B17" s="18" t="s">
        <v>23</v>
      </c>
      <c r="C17" s="219">
        <v>26411</v>
      </c>
      <c r="D17" s="219" t="s">
        <v>133</v>
      </c>
      <c r="E17" s="219" t="s">
        <v>133</v>
      </c>
      <c r="F17" s="219" t="s">
        <v>133</v>
      </c>
      <c r="G17" s="218">
        <v>0</v>
      </c>
      <c r="H17" s="218"/>
      <c r="I17" s="218"/>
      <c r="J17" s="218"/>
    </row>
    <row r="18" spans="1:11">
      <c r="A18" s="219"/>
      <c r="B18" s="24" t="s">
        <v>140</v>
      </c>
      <c r="C18" s="219"/>
      <c r="D18" s="219"/>
      <c r="E18" s="219"/>
      <c r="F18" s="219"/>
      <c r="G18" s="218"/>
      <c r="H18" s="218"/>
      <c r="I18" s="218"/>
      <c r="J18" s="218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8">
        <f>Разд.1.1!F62</f>
        <v>4046499.79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8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9" t="s">
        <v>254</v>
      </c>
      <c r="B21" s="45" t="s">
        <v>23</v>
      </c>
      <c r="C21" s="219">
        <v>26414</v>
      </c>
      <c r="D21" s="219" t="s">
        <v>133</v>
      </c>
      <c r="E21" s="219" t="s">
        <v>133</v>
      </c>
      <c r="F21" s="45" t="s">
        <v>228</v>
      </c>
      <c r="G21" s="22"/>
      <c r="H21" s="22"/>
      <c r="I21" s="22"/>
      <c r="J21" s="22"/>
    </row>
    <row r="22" spans="1:11" hidden="1">
      <c r="A22" s="219"/>
      <c r="B22" s="24" t="s">
        <v>140</v>
      </c>
      <c r="C22" s="219"/>
      <c r="D22" s="219"/>
      <c r="E22" s="219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6282050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9" t="s">
        <v>144</v>
      </c>
      <c r="B25" s="18" t="s">
        <v>23</v>
      </c>
      <c r="C25" s="219">
        <v>26421</v>
      </c>
      <c r="D25" s="219" t="s">
        <v>133</v>
      </c>
      <c r="E25" s="219" t="s">
        <v>133</v>
      </c>
      <c r="F25" s="219" t="s">
        <v>133</v>
      </c>
      <c r="G25" s="218">
        <v>0</v>
      </c>
      <c r="H25" s="220">
        <f>Разд.1.2!G63+Разд.1.2!H63+Разд.1.2!I63+Разд.1.2!J63+Разд.1.2!K63</f>
        <v>0</v>
      </c>
      <c r="I25" s="220">
        <f>Разд.1.3!G63+Разд.1.3!H63+Разд.1.3!I63+Разд.1.3!J63+Разд.1.3!K63</f>
        <v>0</v>
      </c>
      <c r="J25" s="218">
        <v>0</v>
      </c>
    </row>
    <row r="26" spans="1:11">
      <c r="A26" s="219"/>
      <c r="B26" s="24" t="s">
        <v>140</v>
      </c>
      <c r="C26" s="219"/>
      <c r="D26" s="219"/>
      <c r="E26" s="219"/>
      <c r="F26" s="219"/>
      <c r="G26" s="218"/>
      <c r="H26" s="221"/>
      <c r="I26" s="221"/>
      <c r="J26" s="218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6282050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9" t="s">
        <v>149</v>
      </c>
      <c r="B34" s="18" t="s">
        <v>23</v>
      </c>
      <c r="C34" s="219">
        <v>26441</v>
      </c>
      <c r="D34" s="219" t="s">
        <v>133</v>
      </c>
      <c r="E34" s="219" t="s">
        <v>133</v>
      </c>
      <c r="F34" s="219" t="s">
        <v>133</v>
      </c>
      <c r="G34" s="218">
        <v>0</v>
      </c>
      <c r="H34" s="218"/>
      <c r="I34" s="218"/>
      <c r="J34" s="218"/>
    </row>
    <row r="35" spans="1:10">
      <c r="A35" s="219"/>
      <c r="B35" s="24" t="s">
        <v>140</v>
      </c>
      <c r="C35" s="219"/>
      <c r="D35" s="219"/>
      <c r="E35" s="219"/>
      <c r="F35" s="219"/>
      <c r="G35" s="218"/>
      <c r="H35" s="218"/>
      <c r="I35" s="218"/>
      <c r="J35" s="218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259072.9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9" t="s">
        <v>153</v>
      </c>
      <c r="B38" s="18" t="s">
        <v>23</v>
      </c>
      <c r="C38" s="219">
        <v>26451</v>
      </c>
      <c r="D38" s="219" t="s">
        <v>133</v>
      </c>
      <c r="E38" s="219" t="s">
        <v>133</v>
      </c>
      <c r="F38" s="219" t="s">
        <v>133</v>
      </c>
      <c r="G38" s="218">
        <v>0</v>
      </c>
      <c r="H38" s="218"/>
      <c r="I38" s="218"/>
      <c r="J38" s="218"/>
    </row>
    <row r="39" spans="1:10">
      <c r="A39" s="219"/>
      <c r="B39" s="24" t="s">
        <v>140</v>
      </c>
      <c r="C39" s="219"/>
      <c r="D39" s="219"/>
      <c r="E39" s="219"/>
      <c r="F39" s="219"/>
      <c r="G39" s="218"/>
      <c r="H39" s="218"/>
      <c r="I39" s="218"/>
      <c r="J39" s="218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Разд.1.1!W62</f>
        <v>259072.9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9"/>
      <c r="B44" s="18" t="s">
        <v>157</v>
      </c>
      <c r="C44" s="219">
        <v>26510</v>
      </c>
      <c r="D44" s="219"/>
      <c r="E44" s="219"/>
      <c r="F44" s="219"/>
      <c r="G44" s="218">
        <v>0</v>
      </c>
      <c r="H44" s="218"/>
      <c r="I44" s="218"/>
      <c r="J44" s="218"/>
    </row>
    <row r="45" spans="1:10">
      <c r="A45" s="219"/>
      <c r="B45" s="18"/>
      <c r="C45" s="219"/>
      <c r="D45" s="219"/>
      <c r="E45" s="219"/>
      <c r="F45" s="219"/>
      <c r="G45" s="218"/>
      <c r="H45" s="218"/>
      <c r="I45" s="218"/>
      <c r="J45" s="218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10587622.689999999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10587622.689999999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17" t="s">
        <v>277</v>
      </c>
      <c r="D49" s="217"/>
      <c r="E49" s="16"/>
      <c r="F49" s="217"/>
      <c r="G49" s="217"/>
      <c r="I49" s="215" t="s">
        <v>284</v>
      </c>
      <c r="J49" s="215"/>
    </row>
    <row r="50" spans="1:10" ht="18">
      <c r="B50" s="136" t="s">
        <v>266</v>
      </c>
      <c r="C50" s="216" t="s">
        <v>267</v>
      </c>
      <c r="D50" s="216"/>
      <c r="E50" s="17"/>
      <c r="F50" s="216" t="s">
        <v>178</v>
      </c>
      <c r="G50" s="216"/>
      <c r="H50" s="3"/>
      <c r="I50" s="216" t="s">
        <v>179</v>
      </c>
      <c r="J50" s="216"/>
    </row>
    <row r="51" spans="1:10" ht="11.25" customHeight="1"/>
    <row r="52" spans="1:10" ht="18" hidden="1">
      <c r="B52" s="136" t="s">
        <v>268</v>
      </c>
      <c r="C52" s="217"/>
      <c r="D52" s="217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6" t="s">
        <v>267</v>
      </c>
      <c r="D59" s="216"/>
      <c r="E59" s="230" t="s">
        <v>269</v>
      </c>
      <c r="F59" s="230"/>
      <c r="G59"/>
      <c r="H59" s="230" t="s">
        <v>270</v>
      </c>
      <c r="I59" s="230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C49:D49"/>
    <mergeCell ref="C52:D52"/>
    <mergeCell ref="C50:D50"/>
    <mergeCell ref="C59:D59"/>
    <mergeCell ref="E59:F5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D15:D16"/>
    <mergeCell ref="G15:G16"/>
    <mergeCell ref="H15:H16"/>
    <mergeCell ref="I15:I16"/>
    <mergeCell ref="J15:J16"/>
    <mergeCell ref="E15:E16"/>
    <mergeCell ref="F15:F16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2023-02-13T10:50:40Z</cp:lastPrinted>
  <dcterms:created xsi:type="dcterms:W3CDTF">2019-07-03T12:22:02Z</dcterms:created>
  <dcterms:modified xsi:type="dcterms:W3CDTF">2024-11-06T16:27:38Z</dcterms:modified>
</cp:coreProperties>
</file>